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https://heimstaden.sharepoint.com/sites/CFOdepartment-HST/Shared Documents/Finance Reporting and Controlling/5. Koncernekonomi/Group Controlling/Kvartalsfiler/2023/Q4/Website/"/>
    </mc:Choice>
  </mc:AlternateContent>
  <xr:revisionPtr revIDLastSave="490" documentId="13_ncr:1_{E3106323-561A-49D6-A18C-64538C4ADD83}" xr6:coauthVersionLast="47" xr6:coauthVersionMax="47" xr10:uidLastSave="{D6116CBA-EC82-41A0-A943-63BEEFB3B761}"/>
  <bookViews>
    <workbookView xWindow="-108" yWindow="-108" windowWidth="30936" windowHeight="16896" tabRatio="526" xr2:uid="{00000000-000D-0000-FFFF-FFFF00000000}"/>
  </bookViews>
  <sheets>
    <sheet name="Contents" sheetId="9" r:id="rId1"/>
    <sheet name="Incomestatement-Y" sheetId="1" r:id="rId2"/>
    <sheet name="Balancesheet-Y" sheetId="2" r:id="rId3"/>
    <sheet name="Cash_flow-Y" sheetId="3" r:id="rId4"/>
    <sheet name="Incomestatement-Q" sheetId="10" r:id="rId5"/>
    <sheet name="Cognos_Office_Connection_Cache" sheetId="13" state="veryHidden" r:id="rId6"/>
    <sheet name="Balancesheet-Q" sheetId="11" r:id="rId7"/>
    <sheet name="Cash_flow-Q" sheetId="12" r:id="rId8"/>
  </sheets>
  <externalReferences>
    <externalReference r:id="rId9"/>
  </externalReferences>
  <definedNames>
    <definedName name="beloppstorlek">[1]Start!$C$6</definedName>
    <definedName name="company">Contents!$B$1</definedName>
    <definedName name="ID" localSheetId="6" hidden="1">"9bf61999-bb8e-4055-8ae2-979001b81540"</definedName>
    <definedName name="ID" localSheetId="2" hidden="1">"62758500-11ad-4210-91cb-8fdf59327bc0"</definedName>
    <definedName name="ID" localSheetId="7" hidden="1">"de614da1-d9e6-45ff-8ca1-39463badee83"</definedName>
    <definedName name="ID" localSheetId="3" hidden="1">"a7746de9-661f-4c96-bf36-6f2bcee2a5ee"</definedName>
    <definedName name="ID" localSheetId="5" hidden="1">"ff45c7e0-5cf2-4d88-a668-fa3c7d9b7e2a"</definedName>
    <definedName name="ID" localSheetId="0" hidden="1">"184dbe02-ff58-4c98-a166-22a8d49d0eaf"</definedName>
    <definedName name="ID" localSheetId="4" hidden="1">"e77fa0e2-880f-453b-bacb-08d047e87c1d"</definedName>
    <definedName name="ID" localSheetId="1" hidden="1">"db5d1de6-1b75-4a17-81c9-0bb3be19633b"</definedName>
    <definedName name="_xlnm.Print_Area" localSheetId="6">'Balancesheet-Q'!$A$6:$B$33</definedName>
    <definedName name="_xlnm.Print_Area" localSheetId="7">'Cash_flow-Q'!$A$6:$B$36</definedName>
    <definedName name="_xlnm.Print_Area" localSheetId="4">'Incomestatement-Q'!$A$4:$A$32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G49" i="12" l="1"/>
  <c r="AG48" i="12"/>
  <c r="AG47" i="12"/>
  <c r="AG46" i="12"/>
  <c r="AG45" i="12"/>
  <c r="AG44" i="12"/>
  <c r="AG43" i="12"/>
  <c r="AG42" i="12"/>
  <c r="AG41" i="12"/>
  <c r="AG40" i="12"/>
  <c r="AG37" i="12"/>
  <c r="AG36" i="12"/>
  <c r="AG35" i="12"/>
  <c r="AG34" i="12"/>
  <c r="AG33" i="12"/>
  <c r="AG32" i="12"/>
  <c r="AG31" i="12"/>
  <c r="AG30" i="12"/>
  <c r="AG29" i="12"/>
  <c r="AG26" i="12"/>
  <c r="AG25" i="12"/>
  <c r="AG24" i="12"/>
  <c r="AG23" i="12"/>
  <c r="AG21" i="12"/>
  <c r="AG20" i="12"/>
  <c r="AG19" i="12"/>
  <c r="AG18" i="12"/>
  <c r="AG15" i="12"/>
  <c r="AG13" i="12"/>
  <c r="AG12" i="12"/>
  <c r="AG11" i="12"/>
  <c r="AG10" i="12"/>
  <c r="AG8" i="12"/>
  <c r="AA27" i="11" l="1"/>
  <c r="Z27" i="11"/>
  <c r="Y27" i="11"/>
  <c r="X27" i="11"/>
  <c r="W27" i="11"/>
  <c r="V27" i="11"/>
  <c r="U27" i="11"/>
  <c r="T27" i="11"/>
  <c r="S27" i="11"/>
  <c r="R27" i="11"/>
  <c r="Q27" i="11"/>
  <c r="P27" i="11"/>
  <c r="O27" i="11"/>
  <c r="N27" i="11"/>
  <c r="M27" i="11"/>
  <c r="L27" i="11"/>
  <c r="K27" i="11"/>
  <c r="J27" i="11"/>
  <c r="I27" i="11"/>
  <c r="H27" i="11"/>
  <c r="G27" i="11"/>
  <c r="F27" i="11"/>
  <c r="AB27" i="11"/>
  <c r="AB17" i="11"/>
  <c r="AA17" i="11"/>
  <c r="Y17" i="11"/>
  <c r="X17" i="11"/>
  <c r="W17" i="11"/>
  <c r="V17" i="11"/>
  <c r="U17" i="11"/>
  <c r="T17" i="11"/>
  <c r="S17" i="11"/>
  <c r="R17" i="11"/>
  <c r="Q17" i="11"/>
  <c r="P17" i="11"/>
  <c r="O17" i="11"/>
  <c r="N17" i="11"/>
  <c r="M17" i="11"/>
  <c r="L17" i="11"/>
  <c r="K17" i="11"/>
  <c r="J17" i="11"/>
  <c r="I17" i="11"/>
  <c r="H17" i="11"/>
  <c r="G17" i="11"/>
  <c r="F17" i="11"/>
  <c r="Z17" i="11"/>
  <c r="G49" i="3" l="1"/>
  <c r="F49" i="3"/>
  <c r="E49" i="3"/>
  <c r="D49" i="3"/>
  <c r="C49" i="3"/>
  <c r="B49" i="3"/>
  <c r="F37" i="3"/>
  <c r="E37" i="3"/>
  <c r="D37" i="3"/>
  <c r="C37" i="3"/>
  <c r="B37" i="3"/>
  <c r="F21" i="3"/>
  <c r="F26" i="3" s="1"/>
  <c r="F51" i="3" s="1"/>
  <c r="C21" i="3"/>
  <c r="C26" i="3" s="1"/>
  <c r="C51" i="3" s="1"/>
  <c r="B21" i="3"/>
  <c r="B26" i="3" s="1"/>
  <c r="B51" i="3" s="1"/>
  <c r="G15" i="3"/>
  <c r="G21" i="3" s="1"/>
  <c r="G26" i="3" s="1"/>
  <c r="F15" i="3"/>
  <c r="E15" i="3"/>
  <c r="E21" i="3" s="1"/>
  <c r="E26" i="3" s="1"/>
  <c r="E51" i="3" s="1"/>
  <c r="D15" i="3"/>
  <c r="D21" i="3" s="1"/>
  <c r="D26" i="3" s="1"/>
  <c r="D51" i="3" s="1"/>
  <c r="C15" i="3"/>
  <c r="B15" i="3"/>
  <c r="F27" i="2"/>
  <c r="E27" i="2"/>
  <c r="D27" i="2"/>
  <c r="C27" i="2"/>
  <c r="B27" i="2"/>
  <c r="F17" i="2"/>
  <c r="E17" i="2"/>
  <c r="D17" i="2"/>
  <c r="C17" i="2"/>
  <c r="B17" i="2"/>
  <c r="H37" i="3"/>
  <c r="AA15" i="12" l="1"/>
  <c r="AA21" i="12" s="1"/>
  <c r="AA26" i="12" s="1"/>
  <c r="Z15" i="12"/>
  <c r="Z21" i="12" s="1"/>
  <c r="Z26" i="12" s="1"/>
  <c r="Y15" i="12"/>
  <c r="Y21" i="12" s="1"/>
  <c r="Y26" i="12" s="1"/>
  <c r="X15" i="12"/>
  <c r="X21" i="12" s="1"/>
  <c r="X26" i="12" s="1"/>
  <c r="W15" i="12"/>
  <c r="W21" i="12" s="1"/>
  <c r="W26" i="12" s="1"/>
  <c r="V15" i="12"/>
  <c r="V21" i="12" s="1"/>
  <c r="V26" i="12" s="1"/>
  <c r="U15" i="12"/>
  <c r="U21" i="12" s="1"/>
  <c r="U26" i="12" s="1"/>
  <c r="T15" i="12"/>
  <c r="T21" i="12" s="1"/>
  <c r="T26" i="12" s="1"/>
  <c r="S15" i="12"/>
  <c r="S21" i="12" s="1"/>
  <c r="S26" i="12" s="1"/>
  <c r="R15" i="12"/>
  <c r="R21" i="12" s="1"/>
  <c r="R26" i="12" s="1"/>
  <c r="Q15" i="12"/>
  <c r="Q21" i="12" s="1"/>
  <c r="Q26" i="12" s="1"/>
  <c r="P15" i="12"/>
  <c r="P21" i="12" s="1"/>
  <c r="P26" i="12" s="1"/>
  <c r="O15" i="12"/>
  <c r="O21" i="12" s="1"/>
  <c r="O26" i="12" s="1"/>
  <c r="N15" i="12"/>
  <c r="N21" i="12" s="1"/>
  <c r="N26" i="12" s="1"/>
  <c r="M15" i="12"/>
  <c r="M21" i="12" s="1"/>
  <c r="M26" i="12" s="1"/>
  <c r="L15" i="12"/>
  <c r="L21" i="12" s="1"/>
  <c r="L26" i="12" s="1"/>
  <c r="K15" i="12"/>
  <c r="K21" i="12" s="1"/>
  <c r="K26" i="12" s="1"/>
  <c r="J15" i="12"/>
  <c r="J21" i="12" s="1"/>
  <c r="J26" i="12" s="1"/>
  <c r="I15" i="12"/>
  <c r="I21" i="12" s="1"/>
  <c r="I26" i="12" s="1"/>
  <c r="H15" i="12"/>
  <c r="H21" i="12" s="1"/>
  <c r="H26" i="12" s="1"/>
  <c r="A2" i="11"/>
  <c r="A2" i="12" l="1"/>
  <c r="A2" i="10"/>
  <c r="A2" i="3"/>
  <c r="A2" i="2"/>
  <c r="G36" i="3" l="1"/>
  <c r="G37" i="3" s="1"/>
  <c r="G51" i="3" s="1"/>
  <c r="H49" i="3"/>
  <c r="H15" i="3"/>
  <c r="H21" i="3" s="1"/>
  <c r="H26" i="3" s="1"/>
  <c r="H51" i="3" l="1"/>
  <c r="H43" i="2"/>
  <c r="H52" i="2"/>
  <c r="G52" i="2"/>
  <c r="G43" i="2"/>
  <c r="H27" i="2"/>
  <c r="G27" i="2"/>
  <c r="G17" i="2"/>
  <c r="H17" i="2"/>
  <c r="B7" i="9"/>
  <c r="B6" i="9"/>
  <c r="B5" i="9"/>
  <c r="G30" i="2" l="1"/>
  <c r="H30" i="2"/>
  <c r="G55" i="2"/>
  <c r="H55" i="2"/>
</calcChain>
</file>

<file path=xl/sharedStrings.xml><?xml version="1.0" encoding="utf-8"?>
<sst xmlns="http://schemas.openxmlformats.org/spreadsheetml/2006/main" count="339" uniqueCount="151">
  <si>
    <t>Contents</t>
  </si>
  <si>
    <t>Income statement</t>
  </si>
  <si>
    <t>SEK m</t>
  </si>
  <si>
    <t>Balance Sheets</t>
  </si>
  <si>
    <t>Cash Flow</t>
  </si>
  <si>
    <t>2016 Q1</t>
  </si>
  <si>
    <t>Quarterly</t>
  </si>
  <si>
    <t>2016 Q3</t>
  </si>
  <si>
    <t>2016 Q2</t>
  </si>
  <si>
    <t>2016 Q4</t>
  </si>
  <si>
    <t>2017 Q1</t>
  </si>
  <si>
    <t>2017 Q2</t>
  </si>
  <si>
    <t>2017 Q3</t>
  </si>
  <si>
    <t>2017 Q4</t>
  </si>
  <si>
    <t>2018 Q1</t>
  </si>
  <si>
    <t>2018 Q2</t>
  </si>
  <si>
    <t>2018 Q3</t>
  </si>
  <si>
    <t>Rental income</t>
  </si>
  <si>
    <t>Net operating income</t>
  </si>
  <si>
    <t>Other operating income</t>
  </si>
  <si>
    <t>Other operating expenses</t>
  </si>
  <si>
    <t>Current tax</t>
  </si>
  <si>
    <t>Deferred tax</t>
  </si>
  <si>
    <t>Other comprehensive income</t>
  </si>
  <si>
    <t>ASSETS</t>
  </si>
  <si>
    <t>Total assets</t>
  </si>
  <si>
    <t>CURRENT ASSETS</t>
  </si>
  <si>
    <t>Total current assets</t>
  </si>
  <si>
    <t>Assets held for sale</t>
  </si>
  <si>
    <t>TOTAL ASSETS</t>
  </si>
  <si>
    <t>EQUITY AND LIABILITIES</t>
  </si>
  <si>
    <t>LIABILITIES</t>
  </si>
  <si>
    <t>Interest-bearing subordinated shareholder loans</t>
  </si>
  <si>
    <t>Liabilities attributable to assets for sale</t>
  </si>
  <si>
    <t>TOTAL LIABILITIES AND EQUITY</t>
  </si>
  <si>
    <t>The operating activities</t>
  </si>
  <si>
    <t>Paid tax</t>
  </si>
  <si>
    <t>Cash flow from operating activities before changes in working capital</t>
  </si>
  <si>
    <t>Changes in tenant ownership</t>
  </si>
  <si>
    <t>Financing activities</t>
  </si>
  <si>
    <t>2018 Q4</t>
  </si>
  <si>
    <t>2019 Q1</t>
  </si>
  <si>
    <t>2019 Q2</t>
  </si>
  <si>
    <t>2019 Q3</t>
  </si>
  <si>
    <t>2019 Q4</t>
  </si>
  <si>
    <t>Equity</t>
  </si>
  <si>
    <t>2020 Q1</t>
  </si>
  <si>
    <t>2020 Q2</t>
  </si>
  <si>
    <t>2020 Q3</t>
  </si>
  <si>
    <t>Intangible assets</t>
  </si>
  <si>
    <t>2020 Q4</t>
  </si>
  <si>
    <t>Service charge income</t>
  </si>
  <si>
    <t>2021 Q1</t>
  </si>
  <si>
    <t>2021 Q2</t>
  </si>
  <si>
    <t>2021 Q3</t>
  </si>
  <si>
    <t>Corporate administrative expenses</t>
  </si>
  <si>
    <t>Share of net profits of associates and joint ventures</t>
  </si>
  <si>
    <t>Profit before inventory properties and fair value adjustments</t>
  </si>
  <si>
    <t>Service income</t>
  </si>
  <si>
    <t>Property expenses</t>
  </si>
  <si>
    <t>Fair value adjustment of investment properties</t>
  </si>
  <si>
    <t>Gains/losses from sale of inventory properties</t>
  </si>
  <si>
    <t>Operating profit</t>
  </si>
  <si>
    <t>Other financial items</t>
  </si>
  <si>
    <t>Profit before tax</t>
  </si>
  <si>
    <t>Interest expenses on interest-bearing liabilities</t>
  </si>
  <si>
    <t>Interest income</t>
  </si>
  <si>
    <t>Net foreign exchange gains/losses</t>
  </si>
  <si>
    <t>Fair value adjustment of derivative financial instruments</t>
  </si>
  <si>
    <t>Comprehensive income</t>
  </si>
  <si>
    <t>Profit for the period</t>
  </si>
  <si>
    <t>Operating profit before investment properties and fair value adjustements</t>
  </si>
  <si>
    <t>Income from sale of inventory properties</t>
  </si>
  <si>
    <t>Current tax expense</t>
  </si>
  <si>
    <t>Deferred tax expense</t>
  </si>
  <si>
    <t>Investment properties</t>
  </si>
  <si>
    <t>Property, plant and equipment</t>
  </si>
  <si>
    <t>Other non-current financial assets</t>
  </si>
  <si>
    <t>Total non-current assets</t>
  </si>
  <si>
    <t>NON-CURRENT ASSETS</t>
  </si>
  <si>
    <t>Inventory properties</t>
  </si>
  <si>
    <t>Rent and trade receivables</t>
  </si>
  <si>
    <t>Other current financial assets</t>
  </si>
  <si>
    <t xml:space="preserve">Prepayments </t>
  </si>
  <si>
    <t>Cash and cash equivalents</t>
  </si>
  <si>
    <t>NON-CURRENT LIABILITIES</t>
  </si>
  <si>
    <t>Interest-bearing liabilities</t>
  </si>
  <si>
    <t>Lease liabilities</t>
  </si>
  <si>
    <t>Derivative financial instruments</t>
  </si>
  <si>
    <t>Deferred tax liabilities</t>
  </si>
  <si>
    <t>Other non-current financial liabilities</t>
  </si>
  <si>
    <t>Total non-current liabilities</t>
  </si>
  <si>
    <t>CURRENT LIABILITIES</t>
  </si>
  <si>
    <t>Trade payables</t>
  </si>
  <si>
    <t>Other current payables</t>
  </si>
  <si>
    <t>Total current liabilities</t>
  </si>
  <si>
    <t>(Increase)/decrease in trade receivavles</t>
  </si>
  <si>
    <t>(Increase)/decrease in trade and other payables</t>
  </si>
  <si>
    <t>Net cash flows from operating activities</t>
  </si>
  <si>
    <t>Working capital changes</t>
  </si>
  <si>
    <t>Adjustments to reconcile profit before tax to net cash flows:</t>
  </si>
  <si>
    <t>Other cash flows from investing activities</t>
  </si>
  <si>
    <t>Proceeds from interest-bearing liabilities</t>
  </si>
  <si>
    <t>Repayment of interest-bearing liabilities</t>
  </si>
  <si>
    <t>Dividends paid</t>
  </si>
  <si>
    <t>Proceeds from issuance of hyrbrid bonds</t>
  </si>
  <si>
    <t>Repayment on hybrid bonds</t>
  </si>
  <si>
    <t>Other cash flows from financing activities</t>
  </si>
  <si>
    <t>Net cash flows from financing activities</t>
  </si>
  <si>
    <t>Net cash flows from investing activities</t>
  </si>
  <si>
    <t>Cash flows from operating activities</t>
  </si>
  <si>
    <t>Cash and cash equivalents at the beginning of the period</t>
  </si>
  <si>
    <t>Net (decrease) increase in cash and cash equivalents</t>
  </si>
  <si>
    <t>Net currency exchange effect in cash and cash equivalents</t>
  </si>
  <si>
    <t>Cash and cash equivalents at the end of the period</t>
  </si>
  <si>
    <t>Investing activities</t>
  </si>
  <si>
    <t>Annual</t>
  </si>
  <si>
    <t>Heimstaden Bostad AB</t>
  </si>
  <si>
    <t>New share issue</t>
  </si>
  <si>
    <t>New shares issue</t>
  </si>
  <si>
    <t>Accrued expenses</t>
  </si>
  <si>
    <t>Fair value adjustment on investment properties</t>
  </si>
  <si>
    <t>Fair value of derivative financial instruments</t>
  </si>
  <si>
    <t>Finance expenses - net</t>
  </si>
  <si>
    <t>Other adjustments</t>
  </si>
  <si>
    <t>2021 Q4</t>
  </si>
  <si>
    <t>2022 Q1</t>
  </si>
  <si>
    <t>Quoted equity investments</t>
  </si>
  <si>
    <t>2022 Q2</t>
  </si>
  <si>
    <t>Investments in associated companies and joint ventures</t>
  </si>
  <si>
    <t>Cash generated from operations</t>
  </si>
  <si>
    <t>Interest paid</t>
  </si>
  <si>
    <t>Interest received</t>
  </si>
  <si>
    <t>2022 Q3</t>
  </si>
  <si>
    <t>Acquisition of business, net of cash</t>
  </si>
  <si>
    <t>Buyback of hybrid bonds</t>
  </si>
  <si>
    <t>Proceeds from non-controlling interests</t>
  </si>
  <si>
    <t>2022 Q4</t>
  </si>
  <si>
    <t>Deferred tax assets</t>
  </si>
  <si>
    <t>2023 Q1</t>
  </si>
  <si>
    <t>Impairment of intangible assets</t>
  </si>
  <si>
    <t>2023 Q2</t>
  </si>
  <si>
    <t>2023 Q3</t>
  </si>
  <si>
    <t>Gains/lossses from divestment of properties</t>
  </si>
  <si>
    <t>Purchase of investment and inventory properties</t>
  </si>
  <si>
    <t>Capital expenditure on investment and inventory properties</t>
  </si>
  <si>
    <t>Divestments of investment properties</t>
  </si>
  <si>
    <t>Deposits paid for signed acquisitions</t>
  </si>
  <si>
    <t>Purchase of machinery and equipment</t>
  </si>
  <si>
    <t>Q4 2023</t>
  </si>
  <si>
    <t>2023 Q4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</si>
</sst>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yyyy/mm/dd;@"/>
    <numFmt numFmtId="165" formatCode="&quot;Last updated: &quot;yyyy\-mm\-dd"/>
    <numFmt numFmtId="166" formatCode="yyyy\-mm\-dd"/>
    <numFmt numFmtId="167" formatCode="[=0]&quot;–&quot;;#,##0"/>
    <numFmt numFmtId="168" formatCode="[=0]&quot;–&quot;;#,##0.000000000"/>
    <numFmt numFmtId="169" formatCode="#,##0.000"/>
  </numFmts>
  <fonts count="33" x14ac:knownFonts="1">
    <font>
      <sz val="11"/>
      <color theme="1"/>
      <name val="Segoe UI Light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u/>
      <sz val="11"/>
      <color indexed="12"/>
      <name val="Arial"/>
      <family val="2"/>
    </font>
    <font>
      <i/>
      <sz val="11"/>
      <name val="Arial"/>
      <family val="2"/>
    </font>
    <font>
      <sz val="10"/>
      <name val="Arial"/>
      <family val="2"/>
    </font>
    <font>
      <sz val="11"/>
      <color indexed="8"/>
      <name val="Arial"/>
      <family val="2"/>
    </font>
    <font>
      <sz val="11"/>
      <color theme="1"/>
      <name val="Segoe UI Light"/>
      <family val="2"/>
      <scheme val="minor"/>
    </font>
    <font>
      <u/>
      <sz val="11"/>
      <color theme="10"/>
      <name val="Segoe UI Light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000000"/>
      <name val="Arial"/>
      <family val="2"/>
    </font>
    <font>
      <u/>
      <sz val="11"/>
      <color theme="10"/>
      <name val="Arial"/>
      <family val="2"/>
    </font>
    <font>
      <i/>
      <sz val="11"/>
      <color theme="1"/>
      <name val="Arial"/>
      <family val="2"/>
    </font>
    <font>
      <b/>
      <sz val="11"/>
      <color rgb="FFFF0000"/>
      <name val="Arial"/>
      <family val="2"/>
    </font>
    <font>
      <sz val="11"/>
      <color rgb="FFFF0000"/>
      <name val="Arial"/>
      <family val="2"/>
    </font>
    <font>
      <sz val="11"/>
      <color theme="0"/>
      <name val="Arial"/>
      <family val="2"/>
    </font>
    <font>
      <b/>
      <sz val="14"/>
      <color theme="4"/>
      <name val="Arial"/>
      <family val="2"/>
    </font>
    <font>
      <sz val="11"/>
      <color theme="4"/>
      <name val="Arial"/>
      <family val="2"/>
    </font>
    <font>
      <b/>
      <sz val="14"/>
      <color theme="0"/>
      <name val="Arial"/>
      <family val="2"/>
    </font>
    <font>
      <sz val="14"/>
      <color theme="0"/>
      <name val="Arial"/>
      <family val="2"/>
    </font>
    <font>
      <b/>
      <sz val="10.5"/>
      <color rgb="FF165D81"/>
      <name val="Calibri"/>
      <family val="2"/>
    </font>
    <font>
      <b/>
      <sz val="10.5"/>
      <color theme="1" tint="0.24994659260841701"/>
      <name val="Calibri"/>
      <family val="2"/>
    </font>
    <font>
      <b/>
      <sz val="10.5"/>
      <color theme="1" tint="0.34998626667073579"/>
      <name val="Calibri"/>
      <family val="2"/>
    </font>
    <font>
      <b/>
      <sz val="10.5"/>
      <color theme="4"/>
      <name val="Calibri"/>
      <family val="2"/>
    </font>
    <font>
      <b/>
      <sz val="10.5"/>
      <color theme="7"/>
      <name val="Calibri"/>
      <family val="2"/>
    </font>
    <font>
      <b/>
      <sz val="10.5"/>
      <color theme="5" tint="0.39994506668294322"/>
      <name val="Calibri"/>
      <family val="2"/>
    </font>
    <font>
      <b/>
      <sz val="10.5"/>
      <color rgb="FF336577"/>
      <name val="Calibri"/>
      <family val="2"/>
    </font>
    <font>
      <b/>
      <sz val="10.5"/>
      <color theme="6" tint="-0.24994659260841701"/>
      <name val="Calibri"/>
      <family val="2"/>
    </font>
    <font>
      <b/>
      <sz val="10.5"/>
      <color theme="3" tint="0.39994506668294322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BED7A5"/>
        <bgColor indexed="64"/>
      </patternFill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theme="0" tint="-0.24994659260841701"/>
      </left>
      <right style="medium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medium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medium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6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8" fillId="0" borderId="0"/>
    <xf numFmtId="0" fontId="1" fillId="0" borderId="0"/>
    <xf numFmtId="3" fontId="1" fillId="0" borderId="0"/>
    <xf numFmtId="9" fontId="10" fillId="0" borderId="0" applyFont="0" applyFill="0" applyBorder="0" applyAlignment="0" applyProtection="0"/>
    <xf numFmtId="0" fontId="1" fillId="0" borderId="0"/>
    <xf numFmtId="0" fontId="24" fillId="0" borderId="4" applyNumberFormat="0" applyFill="0" applyProtection="0">
      <alignment horizontal="center" vertical="center"/>
    </xf>
    <xf numFmtId="3" fontId="25" fillId="0" borderId="5" applyFont="0" applyFill="0" applyAlignment="0" applyProtection="0"/>
    <xf numFmtId="3" fontId="25" fillId="0" borderId="5" applyFont="0" applyFill="0" applyAlignment="0" applyProtection="0"/>
    <xf numFmtId="3" fontId="25" fillId="0" borderId="5" applyFont="0" applyFill="0" applyAlignment="0" applyProtection="0"/>
    <xf numFmtId="3" fontId="25" fillId="0" borderId="5" applyFont="0" applyFill="0" applyAlignment="0" applyProtection="0"/>
    <xf numFmtId="3" fontId="25" fillId="0" borderId="5" applyFont="0" applyFill="0" applyAlignment="0" applyProtection="0"/>
    <xf numFmtId="3" fontId="25" fillId="0" borderId="5" applyFont="0" applyFill="0" applyAlignment="0" applyProtection="0"/>
    <xf numFmtId="3" fontId="25" fillId="0" borderId="5" applyFont="0" applyFill="0" applyAlignment="0" applyProtection="0"/>
    <xf numFmtId="3" fontId="25" fillId="0" borderId="5" applyFont="0" applyFill="0" applyAlignment="0" applyProtection="0"/>
    <xf numFmtId="3" fontId="24" fillId="0" borderId="4" applyNumberFormat="0" applyFill="0" applyAlignment="0" applyProtection="0"/>
    <xf numFmtId="0" fontId="24" fillId="0" borderId="4" applyNumberFormat="0" applyFill="0" applyAlignment="0" applyProtection="0"/>
    <xf numFmtId="3" fontId="24" fillId="0" borderId="4" applyNumberFormat="0" applyFill="0" applyAlignment="0" applyProtection="0"/>
    <xf numFmtId="0" fontId="24" fillId="0" borderId="4" applyNumberFormat="0" applyFill="0" applyAlignment="0" applyProtection="0"/>
    <xf numFmtId="0" fontId="24" fillId="0" borderId="4" applyNumberFormat="0" applyFill="0" applyAlignment="0" applyProtection="0"/>
    <xf numFmtId="0" fontId="24" fillId="0" borderId="4" applyNumberFormat="0" applyFill="0" applyAlignment="0" applyProtection="0"/>
    <xf numFmtId="0" fontId="24" fillId="0" borderId="4" applyNumberFormat="0" applyFill="0" applyAlignment="0" applyProtection="0"/>
    <xf numFmtId="0" fontId="24" fillId="0" borderId="4" applyNumberFormat="0" applyFill="0" applyAlignment="0" applyProtection="0"/>
    <xf numFmtId="3" fontId="25" fillId="0" borderId="0" applyNumberFormat="0" applyBorder="0" applyAlignment="0" applyProtection="0"/>
    <xf numFmtId="3" fontId="25" fillId="0" borderId="0" applyNumberFormat="0" applyBorder="0" applyAlignment="0" applyProtection="0"/>
    <xf numFmtId="3" fontId="25" fillId="0" borderId="0" applyNumberFormat="0" applyBorder="0" applyAlignment="0" applyProtection="0"/>
    <xf numFmtId="3" fontId="25" fillId="0" borderId="0" applyNumberFormat="0" applyBorder="0" applyAlignment="0" applyProtection="0"/>
    <xf numFmtId="3" fontId="25" fillId="0" borderId="0" applyNumberFormat="0" applyBorder="0" applyAlignment="0" applyProtection="0"/>
    <xf numFmtId="3" fontId="25" fillId="0" borderId="5" applyNumberFormat="0" applyBorder="0" applyAlignment="0" applyProtection="0"/>
    <xf numFmtId="3" fontId="25" fillId="0" borderId="5" applyNumberFormat="0" applyBorder="0" applyAlignment="0" applyProtection="0"/>
    <xf numFmtId="3" fontId="25" fillId="0" borderId="5" applyNumberFormat="0" applyBorder="0" applyAlignment="0" applyProtection="0"/>
    <xf numFmtId="0" fontId="25" fillId="0" borderId="5" applyNumberFormat="0" applyFill="0" applyAlignment="0" applyProtection="0"/>
    <xf numFmtId="0" fontId="25" fillId="0" borderId="5" applyNumberFormat="0" applyFill="0" applyAlignment="0" applyProtection="0"/>
    <xf numFmtId="0" fontId="25" fillId="0" borderId="5">
      <alignment horizontal="right" vertical="center"/>
    </xf>
    <xf numFmtId="3" fontId="25" fillId="5" borderId="5">
      <alignment horizontal="center" vertical="center"/>
    </xf>
    <xf numFmtId="0" fontId="25" fillId="5" borderId="5">
      <alignment horizontal="right" vertical="center"/>
    </xf>
    <xf numFmtId="0" fontId="24" fillId="0" borderId="6">
      <alignment horizontal="left" vertical="center"/>
    </xf>
    <xf numFmtId="0" fontId="24" fillId="0" borderId="7">
      <alignment horizontal="center" vertical="center"/>
    </xf>
    <xf numFmtId="0" fontId="26" fillId="0" borderId="8">
      <alignment horizontal="center" vertical="center"/>
    </xf>
    <xf numFmtId="0" fontId="25" fillId="6" borderId="5"/>
    <xf numFmtId="3" fontId="27" fillId="0" borderId="5"/>
    <xf numFmtId="3" fontId="28" fillId="0" borderId="5"/>
    <xf numFmtId="0" fontId="24" fillId="0" borderId="7">
      <alignment horizontal="left" vertical="top"/>
    </xf>
    <xf numFmtId="0" fontId="29" fillId="0" borderId="5"/>
    <xf numFmtId="0" fontId="24" fillId="0" borderId="7">
      <alignment horizontal="left" vertical="center"/>
    </xf>
    <xf numFmtId="0" fontId="25" fillId="5" borderId="9"/>
    <xf numFmtId="3" fontId="25" fillId="0" borderId="5">
      <alignment horizontal="right" vertical="center"/>
    </xf>
    <xf numFmtId="0" fontId="24" fillId="0" borderId="7">
      <alignment horizontal="right" vertical="center"/>
    </xf>
    <xf numFmtId="0" fontId="25" fillId="0" borderId="8">
      <alignment horizontal="center" vertical="center"/>
    </xf>
    <xf numFmtId="3" fontId="25" fillId="0" borderId="5"/>
    <xf numFmtId="3" fontId="25" fillId="0" borderId="5"/>
    <xf numFmtId="0" fontId="25" fillId="0" borderId="8">
      <alignment horizontal="center" vertical="center" wrapText="1"/>
    </xf>
    <xf numFmtId="0" fontId="30" fillId="0" borderId="8">
      <alignment horizontal="left" vertical="center" indent="1"/>
    </xf>
    <xf numFmtId="0" fontId="31" fillId="0" borderId="5"/>
    <xf numFmtId="0" fontId="24" fillId="0" borderId="6">
      <alignment horizontal="left" vertical="center"/>
    </xf>
    <xf numFmtId="3" fontId="25" fillId="0" borderId="5">
      <alignment horizontal="center" vertical="center"/>
    </xf>
    <xf numFmtId="0" fontId="24" fillId="0" borderId="7">
      <alignment horizontal="center" vertical="center"/>
    </xf>
    <xf numFmtId="0" fontId="24" fillId="0" borderId="7">
      <alignment horizontal="center" vertical="center"/>
    </xf>
    <xf numFmtId="0" fontId="24" fillId="0" borderId="6">
      <alignment horizontal="left" vertical="center"/>
    </xf>
    <xf numFmtId="0" fontId="24" fillId="0" borderId="6">
      <alignment horizontal="left" vertical="center"/>
    </xf>
    <xf numFmtId="0" fontId="32" fillId="0" borderId="5"/>
  </cellStyleXfs>
  <cellXfs count="102">
    <xf numFmtId="0" fontId="0" fillId="0" borderId="0" xfId="0"/>
    <xf numFmtId="0" fontId="12" fillId="0" borderId="0" xfId="0" applyFont="1"/>
    <xf numFmtId="3" fontId="12" fillId="0" borderId="0" xfId="0" applyNumberFormat="1" applyFont="1"/>
    <xf numFmtId="0" fontId="13" fillId="0" borderId="0" xfId="0" applyFont="1"/>
    <xf numFmtId="0" fontId="12" fillId="0" borderId="1" xfId="0" applyFont="1" applyBorder="1"/>
    <xf numFmtId="0" fontId="14" fillId="0" borderId="1" xfId="4" applyFont="1" applyBorder="1" applyAlignment="1">
      <alignment vertical="center"/>
    </xf>
    <xf numFmtId="0" fontId="13" fillId="0" borderId="1" xfId="0" applyFont="1" applyBorder="1"/>
    <xf numFmtId="0" fontId="5" fillId="0" borderId="0" xfId="4" applyFont="1" applyAlignment="1">
      <alignment horizontal="left" wrapText="1"/>
    </xf>
    <xf numFmtId="0" fontId="13" fillId="0" borderId="1" xfId="0" applyFont="1" applyBorder="1" applyAlignment="1">
      <alignment wrapText="1"/>
    </xf>
    <xf numFmtId="0" fontId="3" fillId="0" borderId="0" xfId="4" applyFont="1"/>
    <xf numFmtId="0" fontId="4" fillId="0" borderId="0" xfId="4" applyFont="1" applyAlignment="1">
      <alignment wrapText="1"/>
    </xf>
    <xf numFmtId="0" fontId="15" fillId="0" borderId="0" xfId="2" applyFont="1" applyFill="1" applyAlignment="1"/>
    <xf numFmtId="0" fontId="6" fillId="0" borderId="0" xfId="4" applyFont="1"/>
    <xf numFmtId="0" fontId="7" fillId="0" borderId="0" xfId="4" applyFont="1"/>
    <xf numFmtId="0" fontId="4" fillId="0" borderId="0" xfId="4" applyFont="1"/>
    <xf numFmtId="0" fontId="6" fillId="0" borderId="0" xfId="1" applyFont="1" applyFill="1" applyAlignment="1" applyProtection="1"/>
    <xf numFmtId="0" fontId="12" fillId="0" borderId="0" xfId="0" applyFont="1" applyAlignment="1">
      <alignment wrapText="1"/>
    </xf>
    <xf numFmtId="3" fontId="13" fillId="0" borderId="0" xfId="0" applyNumberFormat="1" applyFont="1"/>
    <xf numFmtId="0" fontId="3" fillId="0" borderId="0" xfId="0" applyFont="1" applyAlignment="1">
      <alignment wrapText="1"/>
    </xf>
    <xf numFmtId="0" fontId="16" fillId="0" borderId="0" xfId="0" applyFont="1"/>
    <xf numFmtId="0" fontId="13" fillId="0" borderId="0" xfId="0" applyFont="1" applyAlignment="1">
      <alignment vertical="center"/>
    </xf>
    <xf numFmtId="0" fontId="11" fillId="0" borderId="0" xfId="2" applyNumberFormat="1" applyFill="1" applyAlignment="1">
      <alignment vertical="center" wrapText="1"/>
    </xf>
    <xf numFmtId="166" fontId="3" fillId="0" borderId="0" xfId="4" applyNumberFormat="1" applyFont="1"/>
    <xf numFmtId="3" fontId="12" fillId="0" borderId="0" xfId="0" applyNumberFormat="1" applyFont="1" applyAlignment="1">
      <alignment wrapText="1"/>
    </xf>
    <xf numFmtId="0" fontId="13" fillId="0" borderId="0" xfId="0" applyFont="1" applyAlignment="1">
      <alignment wrapText="1"/>
    </xf>
    <xf numFmtId="0" fontId="17" fillId="0" borderId="0" xfId="0" applyFont="1"/>
    <xf numFmtId="0" fontId="4" fillId="0" borderId="0" xfId="0" applyFont="1" applyAlignment="1">
      <alignment wrapText="1"/>
    </xf>
    <xf numFmtId="0" fontId="4" fillId="0" borderId="0" xfId="8" applyNumberFormat="1" applyFont="1" applyBorder="1" applyAlignment="1">
      <alignment wrapText="1"/>
    </xf>
    <xf numFmtId="0" fontId="4" fillId="0" borderId="0" xfId="0" applyFont="1"/>
    <xf numFmtId="3" fontId="3" fillId="0" borderId="0" xfId="0" applyNumberFormat="1" applyFont="1" applyAlignment="1">
      <alignment wrapText="1"/>
    </xf>
    <xf numFmtId="3" fontId="4" fillId="0" borderId="0" xfId="0" applyNumberFormat="1" applyFont="1" applyAlignment="1">
      <alignment wrapText="1"/>
    </xf>
    <xf numFmtId="3" fontId="4" fillId="0" borderId="0" xfId="8" applyNumberFormat="1" applyFont="1" applyBorder="1" applyAlignment="1">
      <alignment wrapText="1"/>
    </xf>
    <xf numFmtId="3" fontId="4" fillId="0" borderId="0" xfId="0" applyNumberFormat="1" applyFont="1"/>
    <xf numFmtId="3" fontId="1" fillId="0" borderId="0" xfId="0" applyNumberFormat="1" applyFont="1"/>
    <xf numFmtId="167" fontId="4" fillId="2" borderId="0" xfId="7" applyNumberFormat="1" applyFont="1" applyFill="1" applyAlignment="1">
      <alignment vertical="top"/>
    </xf>
    <xf numFmtId="3" fontId="4" fillId="2" borderId="0" xfId="7" applyFont="1" applyFill="1" applyAlignment="1">
      <alignment horizontal="center" vertical="top"/>
    </xf>
    <xf numFmtId="167" fontId="4" fillId="0" borderId="1" xfId="7" applyNumberFormat="1" applyFont="1" applyBorder="1"/>
    <xf numFmtId="167" fontId="4" fillId="0" borderId="2" xfId="7" applyNumberFormat="1" applyFont="1" applyBorder="1"/>
    <xf numFmtId="167" fontId="4" fillId="0" borderId="1" xfId="7" applyNumberFormat="1" applyFont="1" applyBorder="1" applyAlignment="1">
      <alignment vertical="center"/>
    </xf>
    <xf numFmtId="3" fontId="5" fillId="0" borderId="0" xfId="0" applyNumberFormat="1" applyFont="1"/>
    <xf numFmtId="0" fontId="5" fillId="0" borderId="0" xfId="0" applyFont="1"/>
    <xf numFmtId="0" fontId="9" fillId="0" borderId="0" xfId="0" applyFont="1"/>
    <xf numFmtId="3" fontId="9" fillId="0" borderId="0" xfId="0" applyNumberFormat="1" applyFont="1"/>
    <xf numFmtId="3" fontId="12" fillId="0" borderId="1" xfId="0" applyNumberFormat="1" applyFont="1" applyBorder="1"/>
    <xf numFmtId="0" fontId="5" fillId="0" borderId="2" xfId="0" applyFont="1" applyBorder="1"/>
    <xf numFmtId="3" fontId="5" fillId="0" borderId="2" xfId="0" applyNumberFormat="1" applyFont="1" applyBorder="1"/>
    <xf numFmtId="0" fontId="5" fillId="0" borderId="3" xfId="0" applyFont="1" applyBorder="1"/>
    <xf numFmtId="3" fontId="5" fillId="0" borderId="3" xfId="0" applyNumberFormat="1" applyFont="1" applyBorder="1"/>
    <xf numFmtId="0" fontId="13" fillId="0" borderId="3" xfId="0" applyFont="1" applyBorder="1"/>
    <xf numFmtId="3" fontId="13" fillId="0" borderId="3" xfId="0" applyNumberFormat="1" applyFont="1" applyBorder="1"/>
    <xf numFmtId="0" fontId="3" fillId="0" borderId="0" xfId="0" applyFont="1"/>
    <xf numFmtId="3" fontId="3" fillId="0" borderId="0" xfId="0" applyNumberFormat="1" applyFont="1"/>
    <xf numFmtId="3" fontId="3" fillId="0" borderId="1" xfId="0" applyNumberFormat="1" applyFont="1" applyBorder="1"/>
    <xf numFmtId="0" fontId="4" fillId="0" borderId="1" xfId="0" applyFont="1" applyBorder="1"/>
    <xf numFmtId="3" fontId="4" fillId="0" borderId="1" xfId="7" applyFont="1" applyBorder="1"/>
    <xf numFmtId="3" fontId="4" fillId="0" borderId="2" xfId="7" applyFont="1" applyBorder="1"/>
    <xf numFmtId="3" fontId="4" fillId="0" borderId="1" xfId="7" applyFont="1" applyBorder="1" applyAlignment="1">
      <alignment vertical="center"/>
    </xf>
    <xf numFmtId="1" fontId="12" fillId="0" borderId="0" xfId="0" applyNumberFormat="1" applyFont="1"/>
    <xf numFmtId="1" fontId="12" fillId="0" borderId="0" xfId="0" applyNumberFormat="1" applyFont="1" applyAlignment="1">
      <alignment wrapText="1"/>
    </xf>
    <xf numFmtId="1" fontId="13" fillId="0" borderId="0" xfId="0" applyNumberFormat="1" applyFont="1" applyAlignment="1">
      <alignment wrapText="1"/>
    </xf>
    <xf numFmtId="1" fontId="13" fillId="0" borderId="0" xfId="8" applyNumberFormat="1" applyFont="1" applyBorder="1" applyAlignment="1">
      <alignment wrapText="1"/>
    </xf>
    <xf numFmtId="1" fontId="13" fillId="0" borderId="0" xfId="0" applyNumberFormat="1" applyFont="1"/>
    <xf numFmtId="3" fontId="13" fillId="0" borderId="2" xfId="0" applyNumberFormat="1" applyFont="1" applyBorder="1"/>
    <xf numFmtId="0" fontId="18" fillId="0" borderId="0" xfId="0" applyFont="1"/>
    <xf numFmtId="0" fontId="4" fillId="0" borderId="0" xfId="4" applyFont="1" applyAlignment="1">
      <alignment horizontal="left" wrapText="1"/>
    </xf>
    <xf numFmtId="0" fontId="4" fillId="0" borderId="1" xfId="0" applyFont="1" applyBorder="1" applyAlignment="1">
      <alignment wrapText="1"/>
    </xf>
    <xf numFmtId="1" fontId="3" fillId="0" borderId="0" xfId="0" applyNumberFormat="1" applyFont="1"/>
    <xf numFmtId="0" fontId="4" fillId="0" borderId="1" xfId="0" applyFont="1" applyBorder="1" applyAlignment="1">
      <alignment horizontal="right" wrapText="1"/>
    </xf>
    <xf numFmtId="0" fontId="4" fillId="0" borderId="1" xfId="0" quotePrefix="1" applyFont="1" applyBorder="1" applyAlignment="1">
      <alignment horizontal="right" wrapText="1"/>
    </xf>
    <xf numFmtId="0" fontId="3" fillId="0" borderId="1" xfId="0" applyFont="1" applyBorder="1"/>
    <xf numFmtId="3" fontId="13" fillId="0" borderId="0" xfId="0" applyNumberFormat="1" applyFont="1" applyAlignment="1">
      <alignment wrapText="1"/>
    </xf>
    <xf numFmtId="3" fontId="13" fillId="0" borderId="0" xfId="8" applyNumberFormat="1" applyFont="1" applyBorder="1" applyAlignment="1">
      <alignment wrapText="1"/>
    </xf>
    <xf numFmtId="3" fontId="4" fillId="0" borderId="1" xfId="0" applyNumberFormat="1" applyFont="1" applyBorder="1"/>
    <xf numFmtId="3" fontId="13" fillId="0" borderId="1" xfId="0" applyNumberFormat="1" applyFont="1" applyBorder="1"/>
    <xf numFmtId="9" fontId="13" fillId="0" borderId="0" xfId="8" applyFont="1" applyFill="1" applyBorder="1"/>
    <xf numFmtId="0" fontId="3" fillId="0" borderId="0" xfId="8" applyNumberFormat="1" applyFont="1" applyBorder="1" applyAlignment="1">
      <alignment wrapText="1"/>
    </xf>
    <xf numFmtId="0" fontId="3" fillId="0" borderId="0" xfId="0" applyFont="1" applyAlignment="1">
      <alignment horizontal="left" indent="1"/>
    </xf>
    <xf numFmtId="3" fontId="13" fillId="0" borderId="0" xfId="8" applyNumberFormat="1" applyFont="1"/>
    <xf numFmtId="0" fontId="19" fillId="0" borderId="0" xfId="0" applyFont="1"/>
    <xf numFmtId="165" fontId="19" fillId="0" borderId="0" xfId="4" applyNumberFormat="1" applyFont="1" applyAlignment="1">
      <alignment horizontal="left" wrapText="1"/>
    </xf>
    <xf numFmtId="3" fontId="19" fillId="0" borderId="0" xfId="0" applyNumberFormat="1" applyFont="1"/>
    <xf numFmtId="0" fontId="20" fillId="0" borderId="0" xfId="4" applyFont="1" applyAlignment="1">
      <alignment vertical="center" wrapText="1"/>
    </xf>
    <xf numFmtId="3" fontId="21" fillId="0" borderId="0" xfId="0" applyNumberFormat="1" applyFont="1"/>
    <xf numFmtId="0" fontId="14" fillId="0" borderId="1" xfId="4" applyFont="1" applyBorder="1" applyAlignment="1">
      <alignment horizontal="right" vertical="center"/>
    </xf>
    <xf numFmtId="0" fontId="22" fillId="3" borderId="0" xfId="4" applyFont="1" applyFill="1" applyAlignment="1">
      <alignment wrapText="1"/>
    </xf>
    <xf numFmtId="164" fontId="23" fillId="3" borderId="0" xfId="4" applyNumberFormat="1" applyFont="1" applyFill="1" applyAlignment="1">
      <alignment shrinkToFit="1"/>
    </xf>
    <xf numFmtId="3" fontId="23" fillId="3" borderId="0" xfId="0" applyNumberFormat="1" applyFont="1" applyFill="1"/>
    <xf numFmtId="165" fontId="23" fillId="3" borderId="0" xfId="4" applyNumberFormat="1" applyFont="1" applyFill="1" applyAlignment="1">
      <alignment horizontal="left" wrapText="1"/>
    </xf>
    <xf numFmtId="0" fontId="22" fillId="3" borderId="0" xfId="4" applyFont="1" applyFill="1" applyAlignment="1">
      <alignment vertical="center" wrapText="1"/>
    </xf>
    <xf numFmtId="164" fontId="23" fillId="3" borderId="0" xfId="4" applyNumberFormat="1" applyFont="1" applyFill="1" applyAlignment="1">
      <alignment vertical="center" shrinkToFit="1"/>
    </xf>
    <xf numFmtId="3" fontId="23" fillId="3" borderId="0" xfId="0" applyNumberFormat="1" applyFont="1" applyFill="1" applyAlignment="1">
      <alignment vertical="center"/>
    </xf>
    <xf numFmtId="165" fontId="23" fillId="3" borderId="0" xfId="4" applyNumberFormat="1" applyFont="1" applyFill="1" applyAlignment="1">
      <alignment horizontal="left" vertical="center" wrapText="1"/>
    </xf>
    <xf numFmtId="0" fontId="23" fillId="3" borderId="0" xfId="0" applyFont="1" applyFill="1" applyAlignment="1">
      <alignment vertical="center"/>
    </xf>
    <xf numFmtId="0" fontId="23" fillId="0" borderId="0" xfId="0" applyFont="1" applyAlignment="1">
      <alignment vertical="center"/>
    </xf>
    <xf numFmtId="0" fontId="4" fillId="4" borderId="1" xfId="0" applyFont="1" applyFill="1" applyBorder="1" applyAlignment="1">
      <alignment horizontal="right" wrapText="1"/>
    </xf>
    <xf numFmtId="0" fontId="13" fillId="4" borderId="1" xfId="0" applyFont="1" applyFill="1" applyBorder="1" applyAlignment="1">
      <alignment wrapText="1"/>
    </xf>
    <xf numFmtId="168" fontId="3" fillId="0" borderId="0" xfId="0" applyNumberFormat="1" applyFont="1"/>
    <xf numFmtId="4" fontId="3" fillId="0" borderId="0" xfId="0" applyNumberFormat="1" applyFont="1"/>
    <xf numFmtId="169" fontId="3" fillId="0" borderId="0" xfId="0" applyNumberFormat="1" applyFont="1"/>
    <xf numFmtId="0" fontId="4" fillId="4" borderId="1" xfId="0" applyFont="1" applyFill="1" applyBorder="1" applyAlignment="1">
      <alignment wrapText="1"/>
    </xf>
    <xf numFmtId="3" fontId="18" fillId="0" borderId="0" xfId="0" applyNumberFormat="1" applyFont="1"/>
    <xf numFmtId="3" fontId="3" fillId="0" borderId="0" xfId="8" applyNumberFormat="1" applyFont="1" applyBorder="1" applyAlignment="1">
      <alignment wrapText="1"/>
    </xf>
  </cellXfs>
  <cellStyles count="65">
    <cellStyle name="AF Column - IBM Cognos" xfId="10" xr:uid="{EF2CCB87-313E-462A-AF42-1093BA8C9C84}"/>
    <cellStyle name="AF Data - IBM Cognos" xfId="11" xr:uid="{8CD87EAF-6681-4C75-987E-23DFC632B42F}"/>
    <cellStyle name="AF Data 0 - IBM Cognos" xfId="12" xr:uid="{96F058B4-6EC8-48C0-A5EF-A6A36380EBDC}"/>
    <cellStyle name="AF Data 1 - IBM Cognos" xfId="13" xr:uid="{DDED4E03-C4D6-4C69-AE40-E7270BF2A426}"/>
    <cellStyle name="AF Data 2 - IBM Cognos" xfId="14" xr:uid="{25CD7CFC-9713-4DF4-BC34-610F52A44B0B}"/>
    <cellStyle name="AF Data 3 - IBM Cognos" xfId="15" xr:uid="{8DECAB74-7655-4A96-91BF-091DA7380F47}"/>
    <cellStyle name="AF Data 4 - IBM Cognos" xfId="16" xr:uid="{AB42F815-9E56-4095-BDE6-3C90BCB0FDC3}"/>
    <cellStyle name="AF Data 5 - IBM Cognos" xfId="17" xr:uid="{05422259-F33B-4BC0-84EA-F516E17E1D16}"/>
    <cellStyle name="AF Data Leaf - IBM Cognos" xfId="18" xr:uid="{8ACC1694-46EC-4AAA-AB28-8ABF6FAEA55B}"/>
    <cellStyle name="AF Header - IBM Cognos" xfId="19" xr:uid="{FA275F49-286F-456C-863E-C090B886F32A}"/>
    <cellStyle name="AF Header 0 - IBM Cognos" xfId="20" xr:uid="{5AEE8686-3F6F-471B-8155-DAF2F097B68E}"/>
    <cellStyle name="AF Header 1 - IBM Cognos" xfId="21" xr:uid="{FEAF3ABB-C28C-47CD-A5E5-AAAD3AD74B79}"/>
    <cellStyle name="AF Header 2 - IBM Cognos" xfId="22" xr:uid="{760CA0BD-5318-47E2-B6D4-F85982D328F5}"/>
    <cellStyle name="AF Header 3 - IBM Cognos" xfId="23" xr:uid="{6AFE15F7-D7DC-487C-B8A9-451D4D5C7424}"/>
    <cellStyle name="AF Header 4 - IBM Cognos" xfId="24" xr:uid="{60235CBA-940B-42F7-B7A1-03D854A21B24}"/>
    <cellStyle name="AF Header 5 - IBM Cognos" xfId="25" xr:uid="{5F5433E2-F6EE-4DA1-AD20-3692E2C5808D}"/>
    <cellStyle name="AF Header Leaf - IBM Cognos" xfId="26" xr:uid="{C8BB6707-59F2-44E4-9F4B-CB717C3F9B72}"/>
    <cellStyle name="AF Row - IBM Cognos" xfId="27" xr:uid="{BD6FA873-4BAA-412F-8C78-1457C45416BD}"/>
    <cellStyle name="AF Row 0 - IBM Cognos" xfId="28" xr:uid="{5B177A5A-BDF7-45B9-90C9-3C2B132EAF47}"/>
    <cellStyle name="AF Row 1 - IBM Cognos" xfId="29" xr:uid="{86417340-005E-4413-AADA-7A7C18F8AF81}"/>
    <cellStyle name="AF Row 2 - IBM Cognos" xfId="30" xr:uid="{0AC066BB-96B2-47CB-BC44-9997A4BC49DF}"/>
    <cellStyle name="AF Row 3 - IBM Cognos" xfId="31" xr:uid="{AE02F84A-CBCF-4ED6-9A81-6A919940BCBD}"/>
    <cellStyle name="AF Row 4 - IBM Cognos" xfId="32" xr:uid="{C6296CBD-55FD-4C19-BA44-A0F3B028AFE6}"/>
    <cellStyle name="AF Row 5 - IBM Cognos" xfId="33" xr:uid="{41586080-6864-4F6A-BF4F-AC3037CBDABB}"/>
    <cellStyle name="AF Row Leaf - IBM Cognos" xfId="34" xr:uid="{C85B88BD-6175-4965-867C-41BE8C2D19C3}"/>
    <cellStyle name="AF Subnm - IBM Cognos" xfId="35" xr:uid="{99AA20B3-A175-4B9A-AA36-2620260EF5B9}"/>
    <cellStyle name="AF Title - IBM Cognos" xfId="36" xr:uid="{214A93B5-301D-4FA4-9234-6DF3F00BBF8D}"/>
    <cellStyle name="Calculated Column - IBM Cognos" xfId="37" xr:uid="{73CAF9FF-44CF-4E98-9617-8C8DE21DBDDD}"/>
    <cellStyle name="Calculated Column Name - IBM Cognos" xfId="38" xr:uid="{0D42A771-C7D5-414D-95BA-29F1CBB11AC2}"/>
    <cellStyle name="Calculated Row - IBM Cognos" xfId="39" xr:uid="{7CD0A855-2851-49EC-A86F-C3F0C685115A}"/>
    <cellStyle name="Calculated Row Name - IBM Cognos" xfId="40" xr:uid="{44F3B100-B6F0-448A-AE78-603547F1955F}"/>
    <cellStyle name="Column Name - IBM Cognos" xfId="41" xr:uid="{8A31D550-EE77-4C62-9AF6-6F65289988CE}"/>
    <cellStyle name="Column Template - IBM Cognos" xfId="42" xr:uid="{B14D954E-0706-460C-ACC7-916513F8B923}"/>
    <cellStyle name="Differs From Base - IBM Cognos" xfId="43" xr:uid="{CF697799-E45E-4957-A7C5-8BB18D23B320}"/>
    <cellStyle name="Edit - IBM Cognos" xfId="44" xr:uid="{64319C80-277D-4ED5-9FDE-52CF2C951EF3}"/>
    <cellStyle name="Formula - IBM Cognos" xfId="45" xr:uid="{1B586FFC-2349-42FE-BA80-D52EBD8080AC}"/>
    <cellStyle name="Group Name - IBM Cognos" xfId="46" xr:uid="{08FEFAFB-2655-4AD7-BCD3-9E71E729A64C}"/>
    <cellStyle name="Hold Values - IBM Cognos" xfId="47" xr:uid="{84800291-17A0-4064-8EC4-51FDB2077C74}"/>
    <cellStyle name="Hyperlink" xfId="2" builtinId="8"/>
    <cellStyle name="Hyperlink 2" xfId="3" xr:uid="{00000000-0005-0000-0000-000002000000}"/>
    <cellStyle name="Hyperlänk 2" xfId="1" xr:uid="{00000000-0005-0000-0000-000000000000}"/>
    <cellStyle name="List Name - IBM Cognos" xfId="48" xr:uid="{B44271D2-8FDB-42CF-972A-587CBAD8CF0E}"/>
    <cellStyle name="Locked - IBM Cognos" xfId="49" xr:uid="{FAED5D74-9FA5-48D2-89D1-CA8BA867A59F}"/>
    <cellStyle name="Measure - IBM Cognos" xfId="50" xr:uid="{616FF819-ADA3-47D2-B364-6C8CF63FE3D3}"/>
    <cellStyle name="Measure Header - IBM Cognos" xfId="51" xr:uid="{97926184-9D42-4782-B439-450B6819D116}"/>
    <cellStyle name="Measure Name - IBM Cognos" xfId="52" xr:uid="{E9691695-3B66-45B4-893D-36D9C3A66B5F}"/>
    <cellStyle name="Measure Summary - IBM Cognos" xfId="53" xr:uid="{CB6BE21C-554A-4A11-ABB8-A43FEF5E7D43}"/>
    <cellStyle name="Measure Summary TM1 - IBM Cognos" xfId="54" xr:uid="{B6747AB2-B5F5-4311-BDD2-3614E6750EE0}"/>
    <cellStyle name="Measure Template - IBM Cognos" xfId="55" xr:uid="{FFD74ABC-175B-44D2-A0AC-0F3A33C3977D}"/>
    <cellStyle name="More - IBM Cognos" xfId="56" xr:uid="{BB9AD921-9F7D-40BD-BD62-BA4931AEC893}"/>
    <cellStyle name="Normal" xfId="0" builtinId="0"/>
    <cellStyle name="Normal 2" xfId="4" xr:uid="{00000000-0005-0000-0000-000004000000}"/>
    <cellStyle name="Normal 25 2" xfId="9" xr:uid="{ED12708E-E48F-4ADF-B279-FDA52EF82FD5}"/>
    <cellStyle name="Normal 3" xfId="5" xr:uid="{00000000-0005-0000-0000-000005000000}"/>
    <cellStyle name="Normal 3 2" xfId="6" xr:uid="{00000000-0005-0000-0000-000006000000}"/>
    <cellStyle name="Normal_KFA" xfId="7" xr:uid="{00000000-0005-0000-0000-000007000000}"/>
    <cellStyle name="Pending Change - IBM Cognos" xfId="57" xr:uid="{551B13EA-30C2-424B-83B3-6008A604E7EB}"/>
    <cellStyle name="Percent" xfId="8" builtinId="5"/>
    <cellStyle name="Row Name - IBM Cognos" xfId="58" xr:uid="{F44A123B-A46D-4EA3-B4C0-4F057E63B49F}"/>
    <cellStyle name="Row Template - IBM Cognos" xfId="59" xr:uid="{F1530A2A-D619-44BD-AA3D-28B1A8975150}"/>
    <cellStyle name="Summary Column Name - IBM Cognos" xfId="60" xr:uid="{C2092530-3008-4258-8ED7-A8EBC63BC237}"/>
    <cellStyle name="Summary Column Name TM1 - IBM Cognos" xfId="61" xr:uid="{6ED11E9F-D627-4A30-AC7E-D05174B45469}"/>
    <cellStyle name="Summary Row Name - IBM Cognos" xfId="62" xr:uid="{57764090-4640-44D8-B17B-FBF169969843}"/>
    <cellStyle name="Summary Row Name TM1 - IBM Cognos" xfId="63" xr:uid="{7E656501-0489-4EB0-B420-4CDBF320D268}"/>
    <cellStyle name="Unsaved Change - IBM Cognos" xfId="64" xr:uid="{0527BF54-B191-4FF9-99F5-5C4C18511684}"/>
  </cellStyles>
  <dxfs count="0"/>
  <tableStyles count="0" defaultTableStyle="TableStyleMedium2" defaultPivotStyle="PivotStyleLight16"/>
  <colors>
    <mruColors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0.%20Ekonomi\Bokslut\Bokslut%202016\Heimstaden\50%20-%20&#197;rsredovisning\40%20-%20Siffror\HST%202016%20-%20&#197;R%20-%20Inneh&#229;ll%20-%20Siffror%20-%202017-03-0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art"/>
      <sheetName val="Data K-RR"/>
      <sheetName val="Data K-BR"/>
      <sheetName val="Data K-KFA"/>
      <sheetName val="Data K-segment"/>
      <sheetName val="Data K-Fast"/>
      <sheetName val="Data M-RR"/>
      <sheetName val="Data M-BR"/>
      <sheetName val="Corp Nordic Q3-16"/>
      <sheetName val="Corp Nordic Q2-16"/>
      <sheetName val="Corp Nordic Q1-16"/>
      <sheetName val="Corp Nordic Q4-15"/>
      <sheetName val="Corp Nordic Q3-15"/>
      <sheetName val="Corp Nordic Q2-15"/>
      <sheetName val="Rapport &gt;&gt;"/>
      <sheetName val="Sammandrag"/>
      <sheetName val="K-RR"/>
      <sheetName val="K-BR"/>
      <sheetName val="K-KFA"/>
      <sheetName val="K-Noter"/>
      <sheetName val="K-segment"/>
      <sheetName val="M-RR"/>
      <sheetName val="M-BR"/>
      <sheetName val="M-KFA"/>
      <sheetName val="M-Noter"/>
      <sheetName val="3"/>
      <sheetName val="6 7"/>
      <sheetName val="6"/>
      <sheetName val="10"/>
      <sheetName val="11"/>
      <sheetName val=" 12a"/>
      <sheetName val="12b"/>
      <sheetName val="14"/>
      <sheetName val="15"/>
      <sheetName val="16"/>
      <sheetName val="17"/>
      <sheetName val="18"/>
      <sheetName val="19.1"/>
      <sheetName val="19.2"/>
      <sheetName val="22"/>
      <sheetName val="25"/>
      <sheetName val="&lt;&lt; Rapport"/>
      <sheetName val="Aktier"/>
      <sheetName val="Korthet"/>
      <sheetName val="Nya tabeller 2"/>
      <sheetName val="IBUB EK"/>
      <sheetName val="Nya tabeller"/>
      <sheetName val="Drivkrafter"/>
      <sheetName val="Marknad"/>
      <sheetName val="Segment tot"/>
      <sheetName val="Segment spec"/>
      <sheetName val="Transaktion"/>
      <sheetName val="Värdering"/>
      <sheetName val="Finans"/>
      <sheetName val="Viktad belåning"/>
      <sheetName val="Valuation Data Q1-16"/>
    </sheetNames>
    <sheetDataSet>
      <sheetData sheetId="0" refreshError="1">
        <row r="6">
          <cell r="C6">
            <v>1000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theme/theme1.xml><?xml version="1.0" encoding="utf-8"?>
<a:theme xmlns:a="http://schemas.openxmlformats.org/drawingml/2006/main" name="HSTB">
  <a:themeElements>
    <a:clrScheme name="Heimstaden">
      <a:dk1>
        <a:srgbClr val="44546A"/>
      </a:dk1>
      <a:lt1>
        <a:sysClr val="window" lastClr="FFFFFF"/>
      </a:lt1>
      <a:dk2>
        <a:srgbClr val="FDE4D7"/>
      </a:dk2>
      <a:lt2>
        <a:srgbClr val="171717"/>
      </a:lt2>
      <a:accent1>
        <a:srgbClr val="FD4F00"/>
      </a:accent1>
      <a:accent2>
        <a:srgbClr val="1E1E1E"/>
      </a:accent2>
      <a:accent3>
        <a:srgbClr val="585858"/>
      </a:accent3>
      <a:accent4>
        <a:srgbClr val="828282"/>
      </a:accent4>
      <a:accent5>
        <a:srgbClr val="A7A9AC"/>
      </a:accent5>
      <a:accent6>
        <a:srgbClr val="D1D2D4"/>
      </a:accent6>
      <a:hlink>
        <a:srgbClr val="0563C1"/>
      </a:hlink>
      <a:folHlink>
        <a:srgbClr val="954F72"/>
      </a:folHlink>
    </a:clrScheme>
    <a:fontScheme name="Custom 1">
      <a:majorFont>
        <a:latin typeface="Segoe UI Light"/>
        <a:ea typeface=""/>
        <a:cs typeface=""/>
      </a:majorFont>
      <a:minorFont>
        <a:latin typeface="Segoe UI Light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/>
      <a:bodyPr rot="0" spcFirstLastPara="0" vertOverflow="overflow" horzOverflow="overflow" vert="horz" wrap="square" lIns="91440" tIns="45720" rIns="91440" bIns="45720" numCol="1" spcCol="0" rtlCol="0" fromWordArt="0" anchor="ctr" anchorCtr="0" forceAA="0" compatLnSpc="1">
        <a:prstTxWarp prst="textNoShape">
          <a:avLst/>
        </a:prstTxWarp>
        <a:noAutofit/>
      </a:bodyPr>
      <a:lstStyle>
        <a:defPPr algn="ctr">
          <a:defRPr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E15"/>
  <sheetViews>
    <sheetView tabSelected="1" zoomScale="80" zoomScaleNormal="80" workbookViewId="0"/>
  </sheetViews>
  <sheetFormatPr defaultColWidth="9" defaultRowHeight="13.8" x14ac:dyDescent="0.25"/>
  <cols>
    <col min="1" max="1" width="4" style="9" customWidth="1"/>
    <col min="2" max="2" width="36.8984375" style="9" customWidth="1"/>
    <col min="3" max="3" width="22.5" style="22" customWidth="1"/>
    <col min="4" max="4" width="8" style="9" customWidth="1"/>
    <col min="5" max="16384" width="9" style="9"/>
  </cols>
  <sheetData>
    <row r="1" spans="2:5" x14ac:dyDescent="0.25">
      <c r="B1" s="10" t="s">
        <v>117</v>
      </c>
      <c r="E1" s="12"/>
    </row>
    <row r="2" spans="2:5" ht="14.4" x14ac:dyDescent="0.3">
      <c r="B2" s="13" t="s">
        <v>0</v>
      </c>
    </row>
    <row r="4" spans="2:5" x14ac:dyDescent="0.25">
      <c r="B4" s="14" t="s">
        <v>116</v>
      </c>
      <c r="C4" s="14"/>
    </row>
    <row r="5" spans="2:5" x14ac:dyDescent="0.25">
      <c r="B5" s="11" t="str">
        <f>'Incomestatement-Y'!A4</f>
        <v>Income statement</v>
      </c>
    </row>
    <row r="6" spans="2:5" x14ac:dyDescent="0.25">
      <c r="B6" s="11" t="str">
        <f>'Balancesheet-Y'!A4</f>
        <v>Balance Sheets</v>
      </c>
    </row>
    <row r="7" spans="2:5" x14ac:dyDescent="0.25">
      <c r="B7" s="11" t="str">
        <f>'Cash_flow-Y'!A4</f>
        <v>Cash Flow</v>
      </c>
    </row>
    <row r="9" spans="2:5" x14ac:dyDescent="0.25">
      <c r="B9" s="20" t="s">
        <v>6</v>
      </c>
      <c r="C9" s="14"/>
    </row>
    <row r="10" spans="2:5" ht="16.8" x14ac:dyDescent="0.25">
      <c r="B10" s="21" t="s">
        <v>1</v>
      </c>
    </row>
    <row r="11" spans="2:5" ht="16.8" x14ac:dyDescent="0.25">
      <c r="B11" s="21" t="s">
        <v>3</v>
      </c>
    </row>
    <row r="12" spans="2:5" ht="16.8" x14ac:dyDescent="0.25">
      <c r="B12" s="21" t="s">
        <v>4</v>
      </c>
    </row>
    <row r="13" spans="2:5" x14ac:dyDescent="0.25">
      <c r="B13" s="15"/>
    </row>
    <row r="14" spans="2:5" x14ac:dyDescent="0.25">
      <c r="B14" s="15"/>
    </row>
    <row r="15" spans="2:5" x14ac:dyDescent="0.25">
      <c r="B15" s="15"/>
    </row>
  </sheetData>
  <hyperlinks>
    <hyperlink ref="B5" location="'Incomestatement-Y'!A1" display="'Incomestatement-Y'!A1" xr:uid="{00000000-0004-0000-0000-000000000000}"/>
    <hyperlink ref="B6" location="'Balancesheet-Y'!A1" display="'Balancesheet-Y'!A1" xr:uid="{00000000-0004-0000-0000-000001000000}"/>
    <hyperlink ref="B7" location="'Cash_flow-Y'!A1" display="'Cash_flow-Y'!A1" xr:uid="{00000000-0004-0000-0000-000002000000}"/>
    <hyperlink ref="B10" location="'Incomestatement-Q'!A1" display="Resultaträkning" xr:uid="{00000000-0004-0000-0000-000003000000}"/>
    <hyperlink ref="B11" location="'Balancesheet-Q'!A1" display="Balansräkning" xr:uid="{00000000-0004-0000-0000-000004000000}"/>
    <hyperlink ref="B12" location="'Cash_flow-Q'!A1" display="Kassaflödesanalys" xr:uid="{00000000-0004-0000-0000-000005000000}"/>
  </hyperlinks>
  <pageMargins left="0.75" right="0.75" top="1" bottom="1" header="0.5" footer="0.5"/>
  <pageSetup paperSize="9" orientation="landscape" r:id="rId1"/>
  <headerFooter alignWithMargins="0">
    <oddFooter>&amp;R&amp;F; &amp;A&amp;L&amp;D;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37"/>
  <sheetViews>
    <sheetView zoomScaleNormal="100" workbookViewId="0"/>
  </sheetViews>
  <sheetFormatPr defaultColWidth="9" defaultRowHeight="13.8" x14ac:dyDescent="0.25"/>
  <cols>
    <col min="1" max="1" width="37.5" style="16" customWidth="1"/>
    <col min="2" max="9" width="11.8984375" style="2" customWidth="1"/>
    <col min="10" max="10" width="9" style="1" customWidth="1"/>
    <col min="11" max="16384" width="9" style="1"/>
  </cols>
  <sheetData>
    <row r="1" spans="1:10" s="78" customFormat="1" ht="17.399999999999999" x14ac:dyDescent="0.3">
      <c r="A1" s="84" t="s">
        <v>117</v>
      </c>
      <c r="B1" s="85"/>
      <c r="C1" s="86"/>
      <c r="D1" s="86"/>
      <c r="E1" s="86"/>
      <c r="F1" s="86"/>
      <c r="G1" s="86"/>
      <c r="H1" s="86"/>
      <c r="I1" s="86"/>
    </row>
    <row r="2" spans="1:10" s="78" customFormat="1" ht="17.399999999999999" x14ac:dyDescent="0.3">
      <c r="A2" s="87" t="s">
        <v>149</v>
      </c>
      <c r="B2" s="86"/>
      <c r="C2" s="86"/>
      <c r="D2" s="86"/>
      <c r="E2" s="86"/>
      <c r="F2" s="86"/>
      <c r="G2" s="86"/>
      <c r="H2" s="86"/>
      <c r="I2" s="86"/>
    </row>
    <row r="3" spans="1:10" s="78" customFormat="1" x14ac:dyDescent="0.25">
      <c r="A3" s="79"/>
      <c r="B3" s="80"/>
      <c r="C3" s="80"/>
      <c r="D3" s="80"/>
      <c r="E3" s="80"/>
      <c r="F3" s="80"/>
      <c r="G3" s="80"/>
      <c r="H3" s="80"/>
      <c r="I3" s="80"/>
    </row>
    <row r="4" spans="1:10" ht="17.399999999999999" x14ac:dyDescent="0.25">
      <c r="A4" s="81" t="s">
        <v>1</v>
      </c>
      <c r="B4" s="82"/>
      <c r="C4" s="82"/>
      <c r="D4" s="82"/>
      <c r="E4" s="82"/>
      <c r="F4" s="82"/>
      <c r="G4" s="82"/>
      <c r="H4" s="82"/>
      <c r="I4" s="82"/>
    </row>
    <row r="5" spans="1:10" x14ac:dyDescent="0.25">
      <c r="A5" s="7"/>
    </row>
    <row r="6" spans="1:10" s="4" customFormat="1" x14ac:dyDescent="0.25">
      <c r="A6" s="8" t="s">
        <v>2</v>
      </c>
      <c r="B6" s="5">
        <v>2016</v>
      </c>
      <c r="C6" s="5">
        <v>2017</v>
      </c>
      <c r="D6" s="5">
        <v>2018</v>
      </c>
      <c r="E6" s="5">
        <v>2019</v>
      </c>
      <c r="F6" s="5">
        <v>2020</v>
      </c>
      <c r="G6" s="83">
        <v>2021</v>
      </c>
      <c r="H6" s="83">
        <v>2022</v>
      </c>
      <c r="I6" s="83">
        <v>2023</v>
      </c>
      <c r="J6" s="5"/>
    </row>
    <row r="7" spans="1:10" x14ac:dyDescent="0.25">
      <c r="A7" s="18" t="s">
        <v>17</v>
      </c>
      <c r="B7" s="29">
        <v>796.16548399999999</v>
      </c>
      <c r="C7" s="29">
        <v>1584.8110000000001</v>
      </c>
      <c r="D7" s="29">
        <v>2995.723</v>
      </c>
      <c r="E7" s="23">
        <v>4134.9817499999999</v>
      </c>
      <c r="F7" s="23">
        <v>6331.6699970792924</v>
      </c>
      <c r="G7" s="23">
        <v>8608.1937170000001</v>
      </c>
      <c r="H7" s="23">
        <v>12702.307742000001</v>
      </c>
      <c r="I7" s="23">
        <v>14974.183395</v>
      </c>
      <c r="J7" s="58"/>
    </row>
    <row r="8" spans="1:10" x14ac:dyDescent="0.25">
      <c r="A8" s="18" t="s">
        <v>58</v>
      </c>
      <c r="B8" s="29"/>
      <c r="C8" s="29"/>
      <c r="D8" s="29"/>
      <c r="E8" s="23"/>
      <c r="F8" s="23">
        <v>389.42956992070742</v>
      </c>
      <c r="G8" s="23">
        <v>638.77243199999998</v>
      </c>
      <c r="H8" s="23">
        <v>1216.980583</v>
      </c>
      <c r="I8" s="23">
        <v>1749.6301619999999</v>
      </c>
      <c r="J8" s="58"/>
    </row>
    <row r="9" spans="1:10" s="3" customFormat="1" x14ac:dyDescent="0.25">
      <c r="A9" s="18" t="s">
        <v>59</v>
      </c>
      <c r="B9" s="29">
        <v>-403.939369</v>
      </c>
      <c r="C9" s="29">
        <v>-780.17600000000004</v>
      </c>
      <c r="D9" s="29">
        <v>-1245.0650000000001</v>
      </c>
      <c r="E9" s="23">
        <v>-1732.125779</v>
      </c>
      <c r="F9" s="23">
        <v>-2828.3616820000002</v>
      </c>
      <c r="G9" s="23">
        <v>-3861.3179890000001</v>
      </c>
      <c r="H9" s="23">
        <v>-5778.021968</v>
      </c>
      <c r="I9" s="23">
        <v>-6632.5712000000003</v>
      </c>
      <c r="J9" s="58"/>
    </row>
    <row r="10" spans="1:10" x14ac:dyDescent="0.25">
      <c r="A10" s="26" t="s">
        <v>18</v>
      </c>
      <c r="B10" s="30">
        <v>392.22611499999999</v>
      </c>
      <c r="C10" s="30">
        <v>804.63499999999999</v>
      </c>
      <c r="D10" s="30">
        <v>1750.6579999999999</v>
      </c>
      <c r="E10" s="70">
        <v>2402.855971</v>
      </c>
      <c r="F10" s="70">
        <v>3892.737885</v>
      </c>
      <c r="G10" s="70">
        <v>5385.6481599999997</v>
      </c>
      <c r="H10" s="70">
        <v>8141.2663570000013</v>
      </c>
      <c r="I10" s="70">
        <v>10091.242357000001</v>
      </c>
      <c r="J10" s="59"/>
    </row>
    <row r="11" spans="1:10" x14ac:dyDescent="0.25">
      <c r="A11" s="26"/>
      <c r="B11" s="30"/>
      <c r="C11" s="30"/>
      <c r="D11" s="30"/>
      <c r="E11" s="70"/>
      <c r="F11" s="70"/>
      <c r="G11" s="70"/>
      <c r="H11" s="70"/>
      <c r="I11" s="70"/>
      <c r="J11" s="59"/>
    </row>
    <row r="12" spans="1:10" x14ac:dyDescent="0.25">
      <c r="A12" s="18" t="s">
        <v>55</v>
      </c>
      <c r="B12" s="29">
        <v>-54.940896000000002</v>
      </c>
      <c r="C12" s="29">
        <v>-110.76900000000001</v>
      </c>
      <c r="D12" s="29">
        <v>-139.79499999999999</v>
      </c>
      <c r="E12" s="23">
        <v>-193.405384</v>
      </c>
      <c r="F12" s="23">
        <v>-345.21080499999999</v>
      </c>
      <c r="G12" s="23">
        <v>-545.80311099999994</v>
      </c>
      <c r="H12" s="23">
        <v>-886.79877399999998</v>
      </c>
      <c r="I12" s="23">
        <v>-859.88417000000004</v>
      </c>
      <c r="J12" s="58"/>
    </row>
    <row r="13" spans="1:10" x14ac:dyDescent="0.25">
      <c r="A13" s="18" t="s">
        <v>19</v>
      </c>
      <c r="B13" s="29">
        <v>0.96077800000000002</v>
      </c>
      <c r="C13" s="29">
        <v>22.834</v>
      </c>
      <c r="D13" s="29">
        <v>14.048</v>
      </c>
      <c r="E13" s="23">
        <v>11.249108</v>
      </c>
      <c r="F13" s="23">
        <v>47.783571999999999</v>
      </c>
      <c r="G13" s="23">
        <v>5.324179</v>
      </c>
      <c r="H13" s="23">
        <v>468.25884600000001</v>
      </c>
      <c r="I13" s="23">
        <v>274.77526899999998</v>
      </c>
      <c r="J13" s="58"/>
    </row>
    <row r="14" spans="1:10" x14ac:dyDescent="0.25">
      <c r="A14" s="18" t="s">
        <v>20</v>
      </c>
      <c r="B14" s="29">
        <v>0</v>
      </c>
      <c r="C14" s="29">
        <v>-10.317</v>
      </c>
      <c r="D14" s="29">
        <v>-13.467000000000001</v>
      </c>
      <c r="E14" s="23">
        <v>-46.372587000000003</v>
      </c>
      <c r="F14" s="23">
        <v>-38.650571999999997</v>
      </c>
      <c r="G14" s="23">
        <v>-2339.841903</v>
      </c>
      <c r="H14" s="23">
        <v>-231.375652</v>
      </c>
      <c r="I14" s="23">
        <v>-448.00465400000002</v>
      </c>
      <c r="J14" s="58"/>
    </row>
    <row r="15" spans="1:10" x14ac:dyDescent="0.25">
      <c r="A15" s="18" t="s">
        <v>143</v>
      </c>
      <c r="B15" s="29"/>
      <c r="C15" s="29"/>
      <c r="D15" s="29"/>
      <c r="E15" s="23"/>
      <c r="F15" s="23"/>
      <c r="G15" s="23"/>
      <c r="H15" s="23">
        <v>9.7310119999999998</v>
      </c>
      <c r="I15" s="23">
        <v>234.525813</v>
      </c>
      <c r="J15" s="58"/>
    </row>
    <row r="16" spans="1:10" ht="27.6" x14ac:dyDescent="0.25">
      <c r="A16" s="27" t="s">
        <v>57</v>
      </c>
      <c r="B16" s="31">
        <v>338.24599699999999</v>
      </c>
      <c r="C16" s="31">
        <v>706.38299999999992</v>
      </c>
      <c r="D16" s="31">
        <v>1611.4439999999997</v>
      </c>
      <c r="E16" s="71">
        <v>2174.327108</v>
      </c>
      <c r="F16" s="71">
        <v>3556.6600799999997</v>
      </c>
      <c r="G16" s="71">
        <v>2505.3273249999997</v>
      </c>
      <c r="H16" s="71">
        <v>7501.0817890000017</v>
      </c>
      <c r="I16" s="71">
        <v>9292.6546150000013</v>
      </c>
      <c r="J16" s="60"/>
    </row>
    <row r="17" spans="1:10" x14ac:dyDescent="0.25">
      <c r="A17" s="27"/>
      <c r="B17" s="31"/>
      <c r="C17" s="31"/>
      <c r="D17" s="31"/>
      <c r="E17" s="71"/>
      <c r="F17" s="71"/>
      <c r="G17" s="71"/>
      <c r="H17" s="71"/>
      <c r="I17" s="71"/>
      <c r="J17" s="60"/>
    </row>
    <row r="18" spans="1:10" ht="27.6" x14ac:dyDescent="0.25">
      <c r="A18" s="18" t="s">
        <v>60</v>
      </c>
      <c r="B18" s="29">
        <v>1541.999656</v>
      </c>
      <c r="C18" s="29">
        <v>1776.0730000000001</v>
      </c>
      <c r="D18" s="29">
        <v>2562.1779999999999</v>
      </c>
      <c r="E18" s="23">
        <v>4833.6498419999998</v>
      </c>
      <c r="F18" s="23">
        <v>7934.2766587081205</v>
      </c>
      <c r="G18" s="23">
        <v>21362.640409546377</v>
      </c>
      <c r="H18" s="23">
        <v>-5121.1971325023205</v>
      </c>
      <c r="I18" s="23">
        <v>-31129.901916999999</v>
      </c>
      <c r="J18" s="58"/>
    </row>
    <row r="19" spans="1:10" ht="27.6" x14ac:dyDescent="0.25">
      <c r="A19" s="18" t="s">
        <v>61</v>
      </c>
      <c r="B19" s="29"/>
      <c r="C19" s="29"/>
      <c r="D19" s="29"/>
      <c r="E19" s="23"/>
      <c r="F19" s="23">
        <v>187.94865729188012</v>
      </c>
      <c r="G19" s="23">
        <v>-2.1302555463756323</v>
      </c>
      <c r="H19" s="23">
        <v>401.82804832621525</v>
      </c>
      <c r="I19" s="23">
        <v>24.815885000000002</v>
      </c>
      <c r="J19" s="58"/>
    </row>
    <row r="20" spans="1:10" x14ac:dyDescent="0.25">
      <c r="A20" s="26" t="s">
        <v>62</v>
      </c>
      <c r="B20" s="70">
        <v>1880.2456529999999</v>
      </c>
      <c r="C20" s="70">
        <v>2482.4560000000001</v>
      </c>
      <c r="D20" s="70">
        <v>4173.6219999999994</v>
      </c>
      <c r="E20" s="70">
        <v>7007.9769500000002</v>
      </c>
      <c r="F20" s="70">
        <v>11678.885396</v>
      </c>
      <c r="G20" s="70">
        <v>23865.837478999998</v>
      </c>
      <c r="H20" s="70">
        <v>2781.7127048239008</v>
      </c>
      <c r="I20" s="70">
        <v>-21812.431416999996</v>
      </c>
      <c r="J20" s="58"/>
    </row>
    <row r="21" spans="1:10" x14ac:dyDescent="0.25">
      <c r="A21" s="27"/>
      <c r="B21" s="31"/>
      <c r="C21" s="31"/>
      <c r="D21" s="31"/>
      <c r="E21" s="71"/>
      <c r="F21" s="71"/>
      <c r="G21" s="71"/>
      <c r="H21" s="71"/>
      <c r="I21" s="71"/>
      <c r="J21" s="60"/>
    </row>
    <row r="22" spans="1:10" s="3" customFormat="1" ht="27.6" x14ac:dyDescent="0.25">
      <c r="A22" s="18" t="s">
        <v>56</v>
      </c>
      <c r="B22" s="29"/>
      <c r="C22" s="29"/>
      <c r="D22" s="29"/>
      <c r="E22" s="23">
        <v>88.316000000000003</v>
      </c>
      <c r="F22" s="23">
        <v>32.006999999999998</v>
      </c>
      <c r="G22" s="23">
        <v>329.0384468594599</v>
      </c>
      <c r="H22" s="23">
        <v>409.63136805287002</v>
      </c>
      <c r="I22" s="23">
        <v>-843.57192999999995</v>
      </c>
      <c r="J22" s="58"/>
    </row>
    <row r="23" spans="1:10" s="3" customFormat="1" x14ac:dyDescent="0.25">
      <c r="A23" s="18" t="s">
        <v>140</v>
      </c>
      <c r="B23" s="29"/>
      <c r="C23" s="29"/>
      <c r="D23" s="29"/>
      <c r="E23" s="23"/>
      <c r="F23" s="23"/>
      <c r="G23" s="23"/>
      <c r="H23" s="23"/>
      <c r="I23" s="23">
        <v>-1058</v>
      </c>
      <c r="J23" s="58"/>
    </row>
    <row r="24" spans="1:10" x14ac:dyDescent="0.25">
      <c r="A24" s="18" t="s">
        <v>66</v>
      </c>
      <c r="B24" s="29">
        <v>0.29863899999999999</v>
      </c>
      <c r="C24" s="29">
        <v>4.2709999999999999</v>
      </c>
      <c r="D24" s="29">
        <v>25.925000000000001</v>
      </c>
      <c r="E24" s="23">
        <v>35.346036999999995</v>
      </c>
      <c r="F24" s="23">
        <v>81.044792000000001</v>
      </c>
      <c r="G24" s="23">
        <v>152.34868399999999</v>
      </c>
      <c r="H24" s="23">
        <v>315.85165999999998</v>
      </c>
      <c r="I24" s="23">
        <v>323.88432699999998</v>
      </c>
      <c r="J24" s="58"/>
    </row>
    <row r="25" spans="1:10" ht="27.6" x14ac:dyDescent="0.25">
      <c r="A25" s="18" t="s">
        <v>65</v>
      </c>
      <c r="B25" s="29">
        <v>-206.626633</v>
      </c>
      <c r="C25" s="29">
        <v>-366.97</v>
      </c>
      <c r="D25" s="29">
        <v>-597.26199999999994</v>
      </c>
      <c r="E25" s="23">
        <v>-923.21191299999998</v>
      </c>
      <c r="F25" s="23">
        <v>-1268.531827</v>
      </c>
      <c r="G25" s="23">
        <v>-1287.51034</v>
      </c>
      <c r="H25" s="23">
        <v>-2275.4001600000001</v>
      </c>
      <c r="I25" s="23">
        <v>-4939.3072759999995</v>
      </c>
      <c r="J25" s="58"/>
    </row>
    <row r="26" spans="1:10" s="63" customFormat="1" x14ac:dyDescent="0.25">
      <c r="A26" s="1" t="s">
        <v>67</v>
      </c>
      <c r="B26" s="23"/>
      <c r="C26" s="23"/>
      <c r="D26" s="23">
        <v>202.578</v>
      </c>
      <c r="E26" s="23">
        <v>-241.45798499999998</v>
      </c>
      <c r="F26" s="23">
        <v>655.85149000000001</v>
      </c>
      <c r="G26" s="23">
        <v>75.864090000000004</v>
      </c>
      <c r="H26" s="23">
        <v>-6578.2733189999999</v>
      </c>
      <c r="I26" s="23">
        <v>418.992976</v>
      </c>
      <c r="J26" s="58"/>
    </row>
    <row r="27" spans="1:10" s="3" customFormat="1" ht="27.6" x14ac:dyDescent="0.25">
      <c r="A27" s="18" t="s">
        <v>68</v>
      </c>
      <c r="B27" s="29">
        <v>25.399896000000002</v>
      </c>
      <c r="C27" s="29">
        <v>3.6040000000000001</v>
      </c>
      <c r="D27" s="29">
        <v>10.862</v>
      </c>
      <c r="E27" s="23">
        <v>39.281694999999999</v>
      </c>
      <c r="F27" s="23">
        <v>-178.233158</v>
      </c>
      <c r="G27" s="23">
        <v>819.39575300000001</v>
      </c>
      <c r="H27" s="23">
        <v>1115.301821</v>
      </c>
      <c r="I27" s="23">
        <v>-1172.9509619999999</v>
      </c>
      <c r="J27" s="58"/>
    </row>
    <row r="28" spans="1:10" s="3" customFormat="1" x14ac:dyDescent="0.25">
      <c r="A28" s="18" t="s">
        <v>63</v>
      </c>
      <c r="B28" s="29">
        <v>0</v>
      </c>
      <c r="C28" s="29">
        <v>0</v>
      </c>
      <c r="D28" s="29">
        <v>-100.52500000000001</v>
      </c>
      <c r="E28" s="29">
        <v>-153.50709999999998</v>
      </c>
      <c r="F28" s="29">
        <v>-167.617906</v>
      </c>
      <c r="G28" s="29">
        <v>68.566223140540188</v>
      </c>
      <c r="H28" s="29">
        <v>-2131.1049448767694</v>
      </c>
      <c r="I28" s="29">
        <v>460.53082600000005</v>
      </c>
      <c r="J28" s="58"/>
    </row>
    <row r="29" spans="1:10" s="3" customFormat="1" x14ac:dyDescent="0.25">
      <c r="A29" s="26" t="s">
        <v>64</v>
      </c>
      <c r="B29" s="30">
        <v>1699.3175549999999</v>
      </c>
      <c r="C29" s="30">
        <v>2123.3609999999999</v>
      </c>
      <c r="D29" s="30">
        <v>3715.2</v>
      </c>
      <c r="E29" s="30">
        <v>5852.7436839999991</v>
      </c>
      <c r="F29" s="30">
        <v>10833.405787</v>
      </c>
      <c r="G29" s="30">
        <v>24023.540335999998</v>
      </c>
      <c r="H29" s="30">
        <v>-6362.2808699999987</v>
      </c>
      <c r="I29" s="30">
        <v>-28622.853455999993</v>
      </c>
      <c r="J29" s="59"/>
    </row>
    <row r="31" spans="1:10" s="3" customFormat="1" x14ac:dyDescent="0.25">
      <c r="A31" s="18" t="s">
        <v>21</v>
      </c>
      <c r="B31" s="29">
        <v>-17.485696000000001</v>
      </c>
      <c r="C31" s="29">
        <v>-34.999000000000002</v>
      </c>
      <c r="D31" s="29">
        <v>-135.13399999999999</v>
      </c>
      <c r="E31" s="23">
        <v>-199.55895999999998</v>
      </c>
      <c r="F31" s="23">
        <v>-385.797978</v>
      </c>
      <c r="G31" s="23">
        <v>-492.16050200000001</v>
      </c>
      <c r="H31" s="23">
        <v>-836.26344099999994</v>
      </c>
      <c r="I31" s="23">
        <v>-465.545503</v>
      </c>
      <c r="J31" s="58"/>
    </row>
    <row r="32" spans="1:10" x14ac:dyDescent="0.25">
      <c r="A32" s="18" t="s">
        <v>22</v>
      </c>
      <c r="B32" s="29">
        <v>-339.94550599999997</v>
      </c>
      <c r="C32" s="29">
        <v>-511.34</v>
      </c>
      <c r="D32" s="29">
        <v>-557.35199999999998</v>
      </c>
      <c r="E32" s="23">
        <v>-1193.0862450000002</v>
      </c>
      <c r="F32" s="23">
        <v>-1774.374534</v>
      </c>
      <c r="G32" s="23">
        <v>-4580.0423559999999</v>
      </c>
      <c r="H32" s="23">
        <v>1877.6648849999999</v>
      </c>
      <c r="I32" s="23">
        <v>4233.7534699999997</v>
      </c>
      <c r="J32" s="58"/>
    </row>
    <row r="33" spans="1:10" x14ac:dyDescent="0.25">
      <c r="A33" s="28" t="s">
        <v>70</v>
      </c>
      <c r="B33" s="32">
        <v>1341.8863529999999</v>
      </c>
      <c r="C33" s="32">
        <v>1577.0220000000002</v>
      </c>
      <c r="D33" s="32">
        <v>3022.7139999999999</v>
      </c>
      <c r="E33" s="32">
        <v>4460.0984789999984</v>
      </c>
      <c r="F33" s="17">
        <v>8673.2332749999987</v>
      </c>
      <c r="G33" s="17">
        <v>18951.337478000001</v>
      </c>
      <c r="H33" s="17">
        <v>-5320.8794259999986</v>
      </c>
      <c r="I33" s="17">
        <v>-24854.645488999995</v>
      </c>
      <c r="J33" s="61"/>
    </row>
    <row r="34" spans="1:10" x14ac:dyDescent="0.25">
      <c r="A34" s="1"/>
    </row>
    <row r="35" spans="1:10" x14ac:dyDescent="0.25">
      <c r="A35" s="18" t="s">
        <v>23</v>
      </c>
      <c r="B35" s="29">
        <v>0</v>
      </c>
      <c r="C35" s="29">
        <v>28.704999999999998</v>
      </c>
      <c r="D35" s="29">
        <v>-442.03</v>
      </c>
      <c r="E35" s="23">
        <v>279.44411251042544</v>
      </c>
      <c r="F35" s="23">
        <v>-4479.1212699999996</v>
      </c>
      <c r="G35" s="23">
        <v>3627.4879999999998</v>
      </c>
      <c r="H35" s="23">
        <v>13702.559784535488</v>
      </c>
      <c r="I35" s="23">
        <v>-1428.296057532466</v>
      </c>
    </row>
    <row r="36" spans="1:10" x14ac:dyDescent="0.25">
      <c r="A36" s="26" t="s">
        <v>69</v>
      </c>
      <c r="B36" s="30">
        <v>1341.8863529999999</v>
      </c>
      <c r="C36" s="30">
        <v>1605.7270000000001</v>
      </c>
      <c r="D36" s="30">
        <v>2580.6840000000002</v>
      </c>
      <c r="E36" s="30">
        <v>4739.5425915104242</v>
      </c>
      <c r="F36" s="70">
        <v>4194.112004999999</v>
      </c>
      <c r="G36" s="70">
        <v>22578.825478000002</v>
      </c>
      <c r="H36" s="70">
        <v>8381.6803585354901</v>
      </c>
      <c r="I36" s="70">
        <v>-26282.94154653246</v>
      </c>
    </row>
    <row r="37" spans="1:10" x14ac:dyDescent="0.25">
      <c r="A37" s="53"/>
      <c r="B37" s="72"/>
      <c r="C37" s="72"/>
      <c r="D37" s="72"/>
      <c r="E37" s="73"/>
      <c r="F37" s="73"/>
      <c r="G37" s="73"/>
      <c r="H37" s="73"/>
      <c r="I37" s="73"/>
    </row>
  </sheetData>
  <pageMargins left="0.7" right="0.7" top="0.75" bottom="0.75" header="0.3" footer="0.3"/>
  <pageSetup paperSize="9" scale="8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62"/>
  <sheetViews>
    <sheetView zoomScaleNormal="100" workbookViewId="0">
      <pane xSplit="1" ySplit="6" topLeftCell="B25" activePane="bottomRight" state="frozen"/>
      <selection pane="topRight" activeCell="B1" sqref="B1"/>
      <selection pane="bottomLeft" activeCell="A7" sqref="A7"/>
      <selection pane="bottomRight" activeCell="I41" sqref="I41"/>
    </sheetView>
  </sheetViews>
  <sheetFormatPr defaultColWidth="9" defaultRowHeight="13.8" x14ac:dyDescent="0.25"/>
  <cols>
    <col min="1" max="1" width="53.8984375" style="16" customWidth="1"/>
    <col min="2" max="3" width="11.8984375" style="1" customWidth="1"/>
    <col min="4" max="5" width="12.19921875" style="1" customWidth="1"/>
    <col min="6" max="9" width="13.5" style="1" customWidth="1"/>
    <col min="10" max="16384" width="9" style="1"/>
  </cols>
  <sheetData>
    <row r="1" spans="1:9" s="78" customFormat="1" ht="17.399999999999999" x14ac:dyDescent="0.3">
      <c r="A1" s="84" t="s">
        <v>117</v>
      </c>
      <c r="B1" s="85"/>
      <c r="C1" s="86"/>
      <c r="D1" s="86"/>
      <c r="E1" s="86"/>
      <c r="F1" s="86"/>
      <c r="G1" s="86"/>
      <c r="H1" s="86"/>
      <c r="I1" s="86"/>
    </row>
    <row r="2" spans="1:9" s="78" customFormat="1" ht="17.399999999999999" x14ac:dyDescent="0.3">
      <c r="A2" s="87" t="str">
        <f>+'Incomestatement-Y'!A2</f>
        <v>Q4 2023</v>
      </c>
      <c r="B2" s="86"/>
      <c r="C2" s="86"/>
      <c r="D2" s="86"/>
      <c r="E2" s="86"/>
      <c r="F2" s="86"/>
      <c r="G2" s="86"/>
      <c r="H2" s="86"/>
      <c r="I2" s="86"/>
    </row>
    <row r="3" spans="1:9" s="78" customFormat="1" x14ac:dyDescent="0.25">
      <c r="A3" s="79"/>
      <c r="B3" s="80"/>
      <c r="C3" s="80"/>
      <c r="D3" s="80"/>
      <c r="E3" s="80"/>
      <c r="F3" s="80"/>
      <c r="G3" s="80"/>
      <c r="H3" s="80"/>
      <c r="I3" s="80"/>
    </row>
    <row r="4" spans="1:9" ht="17.399999999999999" x14ac:dyDescent="0.25">
      <c r="A4" s="81" t="s">
        <v>3</v>
      </c>
    </row>
    <row r="5" spans="1:9" x14ac:dyDescent="0.25">
      <c r="A5" s="7"/>
    </row>
    <row r="6" spans="1:9" x14ac:dyDescent="0.25">
      <c r="A6" s="8" t="s">
        <v>2</v>
      </c>
      <c r="B6" s="6">
        <v>2016</v>
      </c>
      <c r="C6" s="6">
        <v>2017</v>
      </c>
      <c r="D6" s="6">
        <v>2018</v>
      </c>
      <c r="E6" s="6">
        <v>2019</v>
      </c>
      <c r="F6" s="6">
        <v>2020</v>
      </c>
      <c r="G6" s="6">
        <v>2021</v>
      </c>
      <c r="H6" s="6">
        <v>2022</v>
      </c>
      <c r="I6" s="6">
        <v>2023</v>
      </c>
    </row>
    <row r="7" spans="1:9" s="3" customFormat="1" x14ac:dyDescent="0.25">
      <c r="A7" s="24" t="s">
        <v>24</v>
      </c>
    </row>
    <row r="8" spans="1:9" s="3" customFormat="1" x14ac:dyDescent="0.25">
      <c r="A8" s="41" t="s">
        <v>79</v>
      </c>
      <c r="B8" s="41"/>
      <c r="C8" s="41"/>
      <c r="D8" s="41"/>
      <c r="E8" s="1"/>
      <c r="F8" s="1"/>
      <c r="G8" s="1"/>
      <c r="H8" s="1"/>
      <c r="I8" s="1"/>
    </row>
    <row r="9" spans="1:9" x14ac:dyDescent="0.25">
      <c r="A9" s="50" t="s">
        <v>75</v>
      </c>
      <c r="B9" s="51">
        <v>19912.205000000002</v>
      </c>
      <c r="C9" s="51">
        <v>43688.887000000002</v>
      </c>
      <c r="D9" s="51">
        <v>72329.438999999998</v>
      </c>
      <c r="E9" s="51">
        <v>113331.19860999999</v>
      </c>
      <c r="F9" s="2">
        <v>143805.89148936808</v>
      </c>
      <c r="G9" s="2">
        <v>300584.31085106719</v>
      </c>
      <c r="H9" s="2">
        <v>344856.02929200319</v>
      </c>
      <c r="I9" s="2">
        <v>319491.21963900002</v>
      </c>
    </row>
    <row r="10" spans="1:9" x14ac:dyDescent="0.25">
      <c r="A10" s="41" t="s">
        <v>49</v>
      </c>
      <c r="B10" s="42">
        <v>0</v>
      </c>
      <c r="C10" s="42">
        <v>0</v>
      </c>
      <c r="D10" s="42">
        <v>0</v>
      </c>
      <c r="E10" s="2">
        <v>0</v>
      </c>
      <c r="F10" s="2">
        <v>6.5329509999999997</v>
      </c>
      <c r="G10" s="2">
        <v>16497.188993</v>
      </c>
      <c r="H10" s="2">
        <v>19693.195319999999</v>
      </c>
      <c r="I10" s="2">
        <v>18673.643412000001</v>
      </c>
    </row>
    <row r="11" spans="1:9" x14ac:dyDescent="0.25">
      <c r="A11" s="41" t="s">
        <v>76</v>
      </c>
      <c r="B11" s="2">
        <v>0</v>
      </c>
      <c r="C11" s="2">
        <v>0</v>
      </c>
      <c r="D11" s="2">
        <v>0</v>
      </c>
      <c r="E11" s="2">
        <v>817.08015399999999</v>
      </c>
      <c r="F11" s="2">
        <v>647.98289799999998</v>
      </c>
      <c r="G11" s="2">
        <v>75.753332</v>
      </c>
      <c r="H11" s="2">
        <v>313.51082600000001</v>
      </c>
      <c r="I11" s="2">
        <v>331.85717199999999</v>
      </c>
    </row>
    <row r="12" spans="1:9" x14ac:dyDescent="0.25">
      <c r="A12" s="41" t="s">
        <v>129</v>
      </c>
      <c r="B12" s="2"/>
      <c r="C12" s="2"/>
      <c r="D12" s="2"/>
      <c r="E12" s="2"/>
      <c r="F12" s="2"/>
      <c r="G12" s="2">
        <v>738.61893799999996</v>
      </c>
      <c r="H12" s="2">
        <v>9697.7501790000006</v>
      </c>
      <c r="I12" s="2">
        <v>8636.0947469999992</v>
      </c>
    </row>
    <row r="13" spans="1:9" x14ac:dyDescent="0.25">
      <c r="A13" s="41" t="s">
        <v>127</v>
      </c>
      <c r="B13" s="2"/>
      <c r="C13" s="2"/>
      <c r="D13" s="2"/>
      <c r="E13" s="2"/>
      <c r="F13" s="2"/>
      <c r="G13" s="2">
        <v>5764.597452</v>
      </c>
      <c r="H13" s="2">
        <v>0</v>
      </c>
      <c r="I13" s="2"/>
    </row>
    <row r="14" spans="1:9" x14ac:dyDescent="0.25">
      <c r="A14" s="41" t="s">
        <v>88</v>
      </c>
      <c r="B14" s="2"/>
      <c r="C14" s="2"/>
      <c r="D14" s="2"/>
      <c r="E14" s="2"/>
      <c r="F14" s="2"/>
      <c r="G14" s="2">
        <v>190.24190200000001</v>
      </c>
      <c r="H14" s="2">
        <v>836.47034521400758</v>
      </c>
      <c r="I14" s="2">
        <v>34.499419000000003</v>
      </c>
    </row>
    <row r="15" spans="1:9" x14ac:dyDescent="0.25">
      <c r="A15" s="41" t="s">
        <v>138</v>
      </c>
      <c r="B15" s="2"/>
      <c r="C15" s="2"/>
      <c r="D15" s="2"/>
      <c r="E15" s="2"/>
      <c r="F15" s="2"/>
      <c r="G15" s="2"/>
      <c r="H15" s="2">
        <v>982</v>
      </c>
      <c r="I15" s="2">
        <v>799.608835</v>
      </c>
    </row>
    <row r="16" spans="1:9" x14ac:dyDescent="0.25">
      <c r="A16" s="41" t="s">
        <v>77</v>
      </c>
      <c r="B16" s="42">
        <v>0.5</v>
      </c>
      <c r="C16" s="42">
        <v>210.5</v>
      </c>
      <c r="D16" s="42">
        <v>150.02500000000001</v>
      </c>
      <c r="E16" s="42">
        <v>842.74080900000001</v>
      </c>
      <c r="F16" s="42">
        <v>1242.673409</v>
      </c>
      <c r="G16" s="42">
        <v>2430.9988069999999</v>
      </c>
      <c r="H16" s="42">
        <v>3702.8298460000001</v>
      </c>
      <c r="I16" s="42">
        <v>3444.3002649999999</v>
      </c>
    </row>
    <row r="17" spans="1:9" x14ac:dyDescent="0.25">
      <c r="A17" s="40" t="s">
        <v>78</v>
      </c>
      <c r="B17" s="39">
        <f t="shared" ref="B17:F17" si="0">+SUM(B9:B16)</f>
        <v>19912.705000000002</v>
      </c>
      <c r="C17" s="39">
        <f t="shared" si="0"/>
        <v>43899.387000000002</v>
      </c>
      <c r="D17" s="39">
        <f t="shared" si="0"/>
        <v>72479.463999999993</v>
      </c>
      <c r="E17" s="39">
        <f t="shared" si="0"/>
        <v>114991.01957299998</v>
      </c>
      <c r="F17" s="17">
        <f t="shared" si="0"/>
        <v>145703.08074736808</v>
      </c>
      <c r="G17" s="17">
        <f>+SUM(G9:G16)</f>
        <v>326281.71027506719</v>
      </c>
      <c r="H17" s="17">
        <f>+SUM(H9:H16)</f>
        <v>380081.78580821725</v>
      </c>
      <c r="I17" s="17">
        <v>351411.22348900005</v>
      </c>
    </row>
    <row r="18" spans="1:9" x14ac:dyDescent="0.25">
      <c r="A18" s="1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41" t="s">
        <v>26</v>
      </c>
      <c r="B19" s="42"/>
      <c r="C19" s="42"/>
      <c r="D19" s="42"/>
      <c r="E19" s="2"/>
      <c r="F19" s="2"/>
      <c r="G19" s="2"/>
      <c r="H19" s="2"/>
      <c r="I19" s="2"/>
    </row>
    <row r="20" spans="1:9" x14ac:dyDescent="0.25">
      <c r="A20" s="50" t="s">
        <v>80</v>
      </c>
      <c r="B20" s="51">
        <v>0</v>
      </c>
      <c r="C20" s="51">
        <v>0</v>
      </c>
      <c r="D20" s="51">
        <v>679.94399999999996</v>
      </c>
      <c r="E20" s="2">
        <v>864.66298300000005</v>
      </c>
      <c r="F20" s="2">
        <v>1291.9629712413603</v>
      </c>
      <c r="G20" s="2">
        <v>845.7147269327794</v>
      </c>
      <c r="H20" s="2">
        <v>572.85728999683431</v>
      </c>
      <c r="I20" s="2">
        <v>538.20191899999998</v>
      </c>
    </row>
    <row r="21" spans="1:9" x14ac:dyDescent="0.25">
      <c r="A21" s="50" t="s">
        <v>81</v>
      </c>
      <c r="B21" s="51">
        <v>2.5606520000000002</v>
      </c>
      <c r="C21" s="51">
        <v>8.5399999999999991</v>
      </c>
      <c r="D21" s="51">
        <v>16.64</v>
      </c>
      <c r="E21" s="2">
        <v>11.852179</v>
      </c>
      <c r="F21" s="2">
        <v>60.607951</v>
      </c>
      <c r="G21" s="2">
        <v>178.97805700000001</v>
      </c>
      <c r="H21" s="2">
        <v>359.26975299999998</v>
      </c>
      <c r="I21" s="2">
        <v>226.82614799999999</v>
      </c>
    </row>
    <row r="22" spans="1:9" s="3" customFormat="1" x14ac:dyDescent="0.25">
      <c r="A22" s="50" t="s">
        <v>82</v>
      </c>
      <c r="B22" s="51">
        <v>21.179449000000002</v>
      </c>
      <c r="C22" s="51">
        <v>122.01544500000001</v>
      </c>
      <c r="D22" s="51">
        <v>574.53</v>
      </c>
      <c r="E22" s="2">
        <v>1058.176978</v>
      </c>
      <c r="F22" s="2">
        <v>2045.2873529999999</v>
      </c>
      <c r="G22" s="2">
        <v>1468.8756269999999</v>
      </c>
      <c r="H22" s="2">
        <v>4867.4171239999996</v>
      </c>
      <c r="I22" s="2">
        <v>863.48481600000002</v>
      </c>
    </row>
    <row r="23" spans="1:9" s="3" customFormat="1" x14ac:dyDescent="0.25">
      <c r="A23" s="50" t="s">
        <v>88</v>
      </c>
      <c r="B23" s="51"/>
      <c r="C23" s="51"/>
      <c r="D23" s="51"/>
      <c r="E23" s="2"/>
      <c r="F23" s="2"/>
      <c r="G23" s="2">
        <v>250</v>
      </c>
      <c r="H23" s="2">
        <v>644.787051016747</v>
      </c>
      <c r="I23" s="2">
        <v>463.57028700000001</v>
      </c>
    </row>
    <row r="24" spans="1:9" x14ac:dyDescent="0.25">
      <c r="A24" s="50" t="s">
        <v>83</v>
      </c>
      <c r="B24" s="51">
        <v>16.814126000000002</v>
      </c>
      <c r="C24" s="51">
        <v>33.779000000000003</v>
      </c>
      <c r="D24" s="51">
        <v>201.077</v>
      </c>
      <c r="E24" s="2">
        <v>293.813624</v>
      </c>
      <c r="F24" s="2">
        <v>188.41793699999999</v>
      </c>
      <c r="G24" s="2">
        <v>532.83698300000003</v>
      </c>
      <c r="H24" s="2">
        <v>1415.6541259999999</v>
      </c>
      <c r="I24" s="2">
        <v>1145.539072</v>
      </c>
    </row>
    <row r="25" spans="1:9" x14ac:dyDescent="0.25">
      <c r="A25" s="50" t="s">
        <v>84</v>
      </c>
      <c r="B25" s="51">
        <v>270.22812599999997</v>
      </c>
      <c r="C25" s="51">
        <v>763.35</v>
      </c>
      <c r="D25" s="51">
        <v>2313.4690000000001</v>
      </c>
      <c r="E25" s="2">
        <v>4344.5932789999997</v>
      </c>
      <c r="F25" s="2">
        <v>7636.2512139999999</v>
      </c>
      <c r="G25" s="2">
        <v>19507.596964</v>
      </c>
      <c r="H25" s="2">
        <v>9385.075777</v>
      </c>
      <c r="I25" s="2">
        <v>11275.648788</v>
      </c>
    </row>
    <row r="26" spans="1:9" x14ac:dyDescent="0.25">
      <c r="A26" s="50" t="s">
        <v>28</v>
      </c>
      <c r="B26" s="51"/>
      <c r="C26" s="51"/>
      <c r="D26" s="51"/>
      <c r="E26" s="2"/>
      <c r="F26" s="2"/>
      <c r="G26" s="2"/>
      <c r="H26" s="2"/>
      <c r="I26" s="2">
        <v>294.03836699999999</v>
      </c>
    </row>
    <row r="27" spans="1:9" x14ac:dyDescent="0.25">
      <c r="A27" s="44" t="s">
        <v>27</v>
      </c>
      <c r="B27" s="45">
        <f t="shared" ref="B27:F27" si="1">+SUM(B20:B25)</f>
        <v>310.782353</v>
      </c>
      <c r="C27" s="45">
        <f t="shared" si="1"/>
        <v>927.6844450000001</v>
      </c>
      <c r="D27" s="45">
        <f t="shared" si="1"/>
        <v>3785.66</v>
      </c>
      <c r="E27" s="45">
        <f t="shared" si="1"/>
        <v>6573.0990430000002</v>
      </c>
      <c r="F27" s="62">
        <f t="shared" si="1"/>
        <v>11222.52742624136</v>
      </c>
      <c r="G27" s="62">
        <f>+SUM(G20:G25)</f>
        <v>22784.002357932779</v>
      </c>
      <c r="H27" s="62">
        <f>+SUM(H20:H25)</f>
        <v>17245.061121013583</v>
      </c>
      <c r="I27" s="62">
        <v>14807.309396999999</v>
      </c>
    </row>
    <row r="28" spans="1:9" x14ac:dyDescent="0.25">
      <c r="A28" s="3"/>
      <c r="B28" s="17"/>
      <c r="C28" s="17"/>
      <c r="D28" s="17"/>
      <c r="E28" s="17"/>
      <c r="F28" s="17"/>
      <c r="G28" s="17"/>
      <c r="H28" s="17"/>
      <c r="I28" s="17"/>
    </row>
    <row r="29" spans="1:9" x14ac:dyDescent="0.25">
      <c r="A29" s="41"/>
      <c r="B29" s="42"/>
      <c r="C29" s="42"/>
      <c r="D29" s="42"/>
      <c r="E29" s="2"/>
      <c r="F29" s="2"/>
      <c r="G29" s="2"/>
      <c r="H29" s="2"/>
      <c r="I29" s="2"/>
    </row>
    <row r="30" spans="1:9" ht="14.4" thickBot="1" x14ac:dyDescent="0.3">
      <c r="A30" s="46" t="s">
        <v>29</v>
      </c>
      <c r="B30" s="47">
        <v>20223.487353</v>
      </c>
      <c r="C30" s="47">
        <v>44827.071445000001</v>
      </c>
      <c r="D30" s="47">
        <v>76265.123999999996</v>
      </c>
      <c r="E30" s="47">
        <v>121564.11861599998</v>
      </c>
      <c r="F30" s="47">
        <v>156925.60817360945</v>
      </c>
      <c r="G30" s="47">
        <f>+G17+G27</f>
        <v>349065.71263299999</v>
      </c>
      <c r="H30" s="47">
        <f>+H17+H27</f>
        <v>397326.84692923084</v>
      </c>
      <c r="I30" s="47">
        <v>366218.53288600006</v>
      </c>
    </row>
    <row r="31" spans="1:9" x14ac:dyDescent="0.25">
      <c r="A31" s="1"/>
      <c r="B31" s="2"/>
      <c r="C31" s="2"/>
      <c r="D31" s="2"/>
      <c r="E31" s="2"/>
      <c r="F31" s="2"/>
      <c r="G31" s="2"/>
      <c r="H31" s="2"/>
      <c r="I31" s="2"/>
    </row>
    <row r="32" spans="1:9" s="3" customFormat="1" x14ac:dyDescent="0.25">
      <c r="A32" s="40" t="s">
        <v>30</v>
      </c>
      <c r="B32" s="39"/>
      <c r="C32" s="39"/>
      <c r="D32" s="39"/>
      <c r="E32" s="17"/>
      <c r="F32" s="17"/>
      <c r="G32" s="17"/>
      <c r="H32" s="17"/>
      <c r="I32" s="17"/>
    </row>
    <row r="33" spans="1:9" s="3" customFormat="1" x14ac:dyDescent="0.25">
      <c r="A33" s="41"/>
      <c r="B33" s="42"/>
      <c r="C33" s="42"/>
      <c r="D33" s="42"/>
      <c r="E33" s="2"/>
      <c r="F33" s="2"/>
      <c r="G33" s="2"/>
      <c r="H33" s="2"/>
      <c r="I33" s="2"/>
    </row>
    <row r="34" spans="1:9" x14ac:dyDescent="0.25">
      <c r="A34" s="1" t="s">
        <v>45</v>
      </c>
      <c r="B34" s="2">
        <v>4210.5510000000004</v>
      </c>
      <c r="C34" s="2">
        <v>18065.544000000002</v>
      </c>
      <c r="D34" s="2">
        <v>31924.84</v>
      </c>
      <c r="E34" s="2">
        <v>57548.298608999998</v>
      </c>
      <c r="F34" s="2">
        <v>77740.755489000003</v>
      </c>
      <c r="G34" s="2">
        <v>160337.69211</v>
      </c>
      <c r="H34" s="2">
        <v>180854.43607453548</v>
      </c>
      <c r="I34" s="2">
        <v>148730.60174000301</v>
      </c>
    </row>
    <row r="35" spans="1:9" x14ac:dyDescent="0.25">
      <c r="A35" s="40"/>
      <c r="B35" s="39"/>
      <c r="C35" s="39"/>
      <c r="D35" s="39"/>
      <c r="E35" s="17"/>
      <c r="F35" s="74"/>
      <c r="G35" s="74"/>
      <c r="H35" s="74"/>
      <c r="I35" s="74"/>
    </row>
    <row r="36" spans="1:9" s="3" customFormat="1" x14ac:dyDescent="0.25">
      <c r="A36" s="3" t="s">
        <v>31</v>
      </c>
      <c r="B36" s="17"/>
      <c r="C36" s="17"/>
      <c r="D36" s="17"/>
      <c r="E36" s="17"/>
      <c r="F36" s="17"/>
      <c r="G36" s="17"/>
      <c r="H36" s="17"/>
      <c r="I36" s="17"/>
    </row>
    <row r="37" spans="1:9" x14ac:dyDescent="0.25">
      <c r="A37" s="41" t="s">
        <v>85</v>
      </c>
      <c r="B37" s="42"/>
      <c r="C37" s="42"/>
      <c r="D37" s="42"/>
      <c r="E37" s="2"/>
      <c r="F37" s="2"/>
      <c r="G37" s="2"/>
      <c r="H37" s="2"/>
      <c r="I37" s="2"/>
    </row>
    <row r="38" spans="1:9" x14ac:dyDescent="0.25">
      <c r="A38" s="50" t="s">
        <v>86</v>
      </c>
      <c r="B38" s="42">
        <v>14126.457999999999</v>
      </c>
      <c r="C38" s="42">
        <v>21797.851465</v>
      </c>
      <c r="D38" s="42">
        <v>40636.394999999997</v>
      </c>
      <c r="E38" s="42">
        <v>53608.780187000004</v>
      </c>
      <c r="F38" s="2">
        <v>64066.275896914944</v>
      </c>
      <c r="G38" s="2">
        <v>134894.69815248233</v>
      </c>
      <c r="H38" s="2">
        <v>171119.19529348452</v>
      </c>
      <c r="I38" s="2">
        <v>171649.55976199999</v>
      </c>
    </row>
    <row r="39" spans="1:9" x14ac:dyDescent="0.25">
      <c r="A39" s="50" t="s">
        <v>87</v>
      </c>
      <c r="B39" s="51"/>
      <c r="C39" s="51"/>
      <c r="D39" s="51"/>
      <c r="E39" s="2">
        <v>818.26631000000009</v>
      </c>
      <c r="F39" s="2">
        <v>526.86400900000001</v>
      </c>
      <c r="G39" s="2">
        <v>728.56878600000005</v>
      </c>
      <c r="H39" s="2">
        <v>1331.4445940000001</v>
      </c>
      <c r="I39" s="2">
        <v>1090.881547</v>
      </c>
    </row>
    <row r="40" spans="1:9" x14ac:dyDescent="0.25">
      <c r="A40" s="50" t="s">
        <v>88</v>
      </c>
      <c r="B40" s="51">
        <v>34.654368000000005</v>
      </c>
      <c r="C40" s="51">
        <v>30.902000000000001</v>
      </c>
      <c r="D40" s="51">
        <v>-17.956</v>
      </c>
      <c r="E40" s="2">
        <v>64.979472999999999</v>
      </c>
      <c r="F40" s="2">
        <v>432.69836828199999</v>
      </c>
      <c r="G40" s="2">
        <v>-1.9795554876327516E-7</v>
      </c>
      <c r="H40" s="2">
        <v>51.280557603054525</v>
      </c>
      <c r="I40" s="2">
        <v>480.69366400000001</v>
      </c>
    </row>
    <row r="41" spans="1:9" x14ac:dyDescent="0.25">
      <c r="A41" s="50" t="s">
        <v>89</v>
      </c>
      <c r="B41" s="51">
        <v>518.49942799999997</v>
      </c>
      <c r="C41" s="51">
        <v>1025.261</v>
      </c>
      <c r="D41" s="51">
        <v>1356.481</v>
      </c>
      <c r="E41" s="2">
        <v>2525.8833530000002</v>
      </c>
      <c r="F41" s="2">
        <v>4212.0050060000003</v>
      </c>
      <c r="G41" s="2">
        <v>21903.782176000001</v>
      </c>
      <c r="H41" s="2">
        <v>22940.835202999999</v>
      </c>
      <c r="I41" s="2">
        <v>18491.636712</v>
      </c>
    </row>
    <row r="42" spans="1:9" s="3" customFormat="1" x14ac:dyDescent="0.25">
      <c r="A42" s="69" t="s">
        <v>90</v>
      </c>
      <c r="B42" s="52"/>
      <c r="C42" s="52"/>
      <c r="D42" s="52"/>
      <c r="E42" s="43"/>
      <c r="F42" s="43">
        <v>903.20699999999999</v>
      </c>
      <c r="G42" s="43">
        <v>865.36579099999994</v>
      </c>
      <c r="H42" s="43">
        <v>2699.5381050000001</v>
      </c>
      <c r="I42" s="43">
        <v>1613.5658450000001</v>
      </c>
    </row>
    <row r="43" spans="1:9" s="3" customFormat="1" x14ac:dyDescent="0.25">
      <c r="A43" s="40" t="s">
        <v>91</v>
      </c>
      <c r="B43" s="39">
        <v>14679.611795999997</v>
      </c>
      <c r="C43" s="39">
        <v>22854.014464999997</v>
      </c>
      <c r="D43" s="39">
        <v>41974.92</v>
      </c>
      <c r="E43" s="39">
        <v>57017.909323</v>
      </c>
      <c r="F43" s="17">
        <v>70141.050280196941</v>
      </c>
      <c r="G43" s="17">
        <f>+SUM(G38:G42)</f>
        <v>158392.41490528436</v>
      </c>
      <c r="H43" s="17">
        <f>+SUM(H38:H42)</f>
        <v>198142.29375308758</v>
      </c>
      <c r="I43" s="17">
        <v>193326.33752999999</v>
      </c>
    </row>
    <row r="44" spans="1:9" s="19" customFormat="1" ht="14.4" x14ac:dyDescent="0.3">
      <c r="A44" s="1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41" t="s">
        <v>92</v>
      </c>
      <c r="B45" s="42"/>
      <c r="C45" s="42"/>
      <c r="D45" s="42"/>
      <c r="E45" s="2"/>
      <c r="F45" s="2"/>
      <c r="G45" s="2"/>
      <c r="H45" s="2"/>
      <c r="I45" s="2"/>
    </row>
    <row r="46" spans="1:9" x14ac:dyDescent="0.25">
      <c r="A46" s="50" t="s">
        <v>86</v>
      </c>
      <c r="B46" s="51">
        <v>1001.7</v>
      </c>
      <c r="C46" s="51">
        <v>3030.4659999999999</v>
      </c>
      <c r="D46" s="51">
        <v>956.5</v>
      </c>
      <c r="E46" s="2">
        <v>5137.1459999999997</v>
      </c>
      <c r="F46" s="2">
        <v>6713.3996740850553</v>
      </c>
      <c r="G46" s="2">
        <v>23485.08602051768</v>
      </c>
      <c r="H46" s="2">
        <v>11571.814982515476</v>
      </c>
      <c r="I46" s="2">
        <v>19600.840667999997</v>
      </c>
    </row>
    <row r="47" spans="1:9" x14ac:dyDescent="0.25">
      <c r="A47" s="50" t="s">
        <v>87</v>
      </c>
      <c r="B47" s="51"/>
      <c r="C47" s="51"/>
      <c r="D47" s="51"/>
      <c r="E47" s="2"/>
      <c r="F47" s="2">
        <v>4.1656510000000004</v>
      </c>
      <c r="G47" s="2">
        <v>5.1716309999999996</v>
      </c>
      <c r="H47" s="2">
        <v>84.276319999999998</v>
      </c>
      <c r="I47" s="2">
        <v>84.522323</v>
      </c>
    </row>
    <row r="48" spans="1:9" s="19" customFormat="1" ht="14.4" x14ac:dyDescent="0.3">
      <c r="A48" s="50" t="s">
        <v>93</v>
      </c>
      <c r="B48" s="51">
        <v>82.561638000000002</v>
      </c>
      <c r="C48" s="51">
        <v>89.209000000000003</v>
      </c>
      <c r="D48" s="51">
        <v>294.64100000000002</v>
      </c>
      <c r="E48" s="2">
        <v>292.61068999999998</v>
      </c>
      <c r="F48" s="2">
        <v>413.80921599999999</v>
      </c>
      <c r="G48" s="2">
        <v>565.50551599999994</v>
      </c>
      <c r="H48" s="2">
        <v>832.51556900000003</v>
      </c>
      <c r="I48" s="2">
        <v>737.97177199999999</v>
      </c>
    </row>
    <row r="49" spans="1:9" s="19" customFormat="1" ht="14.4" x14ac:dyDescent="0.3">
      <c r="A49" s="50" t="s">
        <v>94</v>
      </c>
      <c r="B49" s="51">
        <v>102.28988799999999</v>
      </c>
      <c r="C49" s="51">
        <v>539.04899999999998</v>
      </c>
      <c r="D49" s="51">
        <v>738.899</v>
      </c>
      <c r="E49" s="51">
        <v>1047.2153990000002</v>
      </c>
      <c r="F49" s="51">
        <v>1045.4327526094301</v>
      </c>
      <c r="G49" s="51">
        <v>4410.8919130000004</v>
      </c>
      <c r="H49" s="51">
        <v>3007.6505189999998</v>
      </c>
      <c r="I49" s="51">
        <v>1017.049714</v>
      </c>
    </row>
    <row r="50" spans="1:9" x14ac:dyDescent="0.25">
      <c r="A50" s="50" t="s">
        <v>88</v>
      </c>
      <c r="B50" s="51"/>
      <c r="C50" s="51"/>
      <c r="D50" s="51"/>
      <c r="E50" s="2"/>
      <c r="F50" s="2">
        <v>13.855322718</v>
      </c>
      <c r="G50" s="2">
        <v>6.0365901979555598</v>
      </c>
      <c r="H50" s="2">
        <v>75.456279627699999</v>
      </c>
      <c r="I50" s="2">
        <v>0</v>
      </c>
    </row>
    <row r="51" spans="1:9" x14ac:dyDescent="0.25">
      <c r="A51" s="4" t="s">
        <v>120</v>
      </c>
      <c r="B51" s="43">
        <v>146.77226199999998</v>
      </c>
      <c r="C51" s="43">
        <v>248.78899999999999</v>
      </c>
      <c r="D51" s="43">
        <v>375.32400000000001</v>
      </c>
      <c r="E51" s="43">
        <v>520.938446</v>
      </c>
      <c r="F51" s="43">
        <v>853.13639499999999</v>
      </c>
      <c r="G51" s="43">
        <v>1862.913515</v>
      </c>
      <c r="H51" s="43">
        <v>2758.4031479999999</v>
      </c>
      <c r="I51" s="43">
        <v>2721.2094590000002</v>
      </c>
    </row>
    <row r="52" spans="1:9" x14ac:dyDescent="0.25">
      <c r="A52" s="3" t="s">
        <v>95</v>
      </c>
      <c r="B52" s="17">
        <v>1333.3237879999999</v>
      </c>
      <c r="C52" s="17">
        <v>3907.5129999999999</v>
      </c>
      <c r="D52" s="17">
        <v>2365.364</v>
      </c>
      <c r="E52" s="17">
        <v>6997.9105350000009</v>
      </c>
      <c r="F52" s="17">
        <v>9043.7990114124859</v>
      </c>
      <c r="G52" s="17">
        <f>+SUM(G46:G51)</f>
        <v>30335.605185715638</v>
      </c>
      <c r="H52" s="17">
        <f>+SUM(H46:H51)</f>
        <v>18330.116818143175</v>
      </c>
      <c r="I52" s="17">
        <v>24161.593936000001</v>
      </c>
    </row>
    <row r="53" spans="1:9" x14ac:dyDescent="0.25">
      <c r="A53" s="3"/>
      <c r="B53" s="17"/>
      <c r="C53" s="17"/>
      <c r="D53" s="17"/>
      <c r="E53" s="17"/>
      <c r="F53" s="17"/>
      <c r="G53" s="17"/>
      <c r="H53" s="17"/>
      <c r="I53" s="17"/>
    </row>
    <row r="54" spans="1:9" s="3" customFormat="1" x14ac:dyDescent="0.25">
      <c r="A54" s="1"/>
      <c r="B54" s="2"/>
      <c r="C54" s="2"/>
      <c r="D54" s="2"/>
      <c r="E54" s="2"/>
      <c r="F54" s="2"/>
      <c r="G54" s="2"/>
      <c r="H54" s="2"/>
      <c r="I54" s="2"/>
    </row>
    <row r="55" spans="1:9" s="3" customFormat="1" ht="14.4" thickBot="1" x14ac:dyDescent="0.3">
      <c r="A55" s="48" t="s">
        <v>34</v>
      </c>
      <c r="B55" s="49">
        <v>20223.486583999998</v>
      </c>
      <c r="C55" s="49">
        <v>44827.071465000001</v>
      </c>
      <c r="D55" s="49">
        <v>76265.123999999996</v>
      </c>
      <c r="E55" s="49">
        <v>121564.11846699999</v>
      </c>
      <c r="F55" s="49">
        <v>156925.60478060943</v>
      </c>
      <c r="G55" s="49">
        <f>+G34+G43+G52</f>
        <v>349065.71220100002</v>
      </c>
      <c r="H55" s="49">
        <f>+H34+H43+H52</f>
        <v>397326.84664576623</v>
      </c>
      <c r="I55" s="49">
        <v>366218.53320600302</v>
      </c>
    </row>
    <row r="56" spans="1:9" s="3" customFormat="1" x14ac:dyDescent="0.25">
      <c r="A56" s="24"/>
    </row>
    <row r="57" spans="1:9" s="3" customFormat="1" x14ac:dyDescent="0.25">
      <c r="A57" s="24"/>
      <c r="B57" s="77"/>
      <c r="C57" s="77"/>
      <c r="D57" s="77"/>
      <c r="E57" s="77"/>
      <c r="F57" s="77"/>
      <c r="G57" s="77"/>
      <c r="H57" s="77"/>
      <c r="I57" s="77"/>
    </row>
    <row r="58" spans="1:9" x14ac:dyDescent="0.25">
      <c r="B58" s="2"/>
      <c r="C58" s="2"/>
      <c r="D58" s="2"/>
      <c r="E58" s="2"/>
      <c r="F58" s="2"/>
      <c r="G58" s="2"/>
      <c r="H58" s="2"/>
      <c r="I58" s="2"/>
    </row>
    <row r="59" spans="1:9" x14ac:dyDescent="0.25">
      <c r="B59" s="57"/>
      <c r="C59" s="57"/>
      <c r="D59" s="57"/>
      <c r="E59" s="57"/>
      <c r="F59" s="57"/>
      <c r="G59" s="57"/>
      <c r="H59" s="57"/>
      <c r="I59" s="57"/>
    </row>
    <row r="60" spans="1:9" x14ac:dyDescent="0.25">
      <c r="B60" s="2"/>
      <c r="C60" s="2"/>
      <c r="D60" s="2"/>
      <c r="E60" s="2"/>
      <c r="F60" s="2"/>
      <c r="G60" s="2"/>
      <c r="H60" s="2"/>
      <c r="I60" s="2"/>
    </row>
    <row r="61" spans="1:9" x14ac:dyDescent="0.25">
      <c r="B61" s="2"/>
      <c r="C61" s="2"/>
      <c r="D61" s="2"/>
      <c r="E61" s="2"/>
      <c r="F61" s="2"/>
      <c r="G61" s="2"/>
      <c r="H61" s="2"/>
      <c r="I61" s="2"/>
    </row>
    <row r="62" spans="1:9" x14ac:dyDescent="0.25">
      <c r="B62" s="2"/>
      <c r="C62" s="2"/>
      <c r="D62" s="2"/>
      <c r="E62" s="2"/>
      <c r="F62" s="2"/>
      <c r="G62" s="2"/>
      <c r="H62" s="2"/>
      <c r="I62" s="2"/>
    </row>
  </sheetData>
  <pageMargins left="0.7" right="0.7" top="0.75" bottom="0.75" header="0.3" footer="0.3"/>
  <pageSetup paperSize="9" scale="6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60"/>
  <sheetViews>
    <sheetView zoomScaleNormal="100" workbookViewId="0">
      <pane xSplit="1" ySplit="7" topLeftCell="B8" activePane="bottomRight" state="frozen"/>
      <selection sqref="A1:XFD1048576"/>
      <selection pane="topRight" sqref="A1:XFD1048576"/>
      <selection pane="bottomLeft" sqref="A1:XFD1048576"/>
      <selection pane="bottomRight" activeCell="B8" sqref="B8"/>
    </sheetView>
  </sheetViews>
  <sheetFormatPr defaultColWidth="9" defaultRowHeight="13.8" x14ac:dyDescent="0.25"/>
  <cols>
    <col min="1" max="1" width="66" style="18" customWidth="1"/>
    <col min="2" max="9" width="11.8984375" style="50" customWidth="1"/>
    <col min="10" max="12" width="9" style="50"/>
    <col min="13" max="13" width="12" style="50" customWidth="1"/>
    <col min="14" max="16384" width="9" style="50"/>
  </cols>
  <sheetData>
    <row r="1" spans="1:9" s="78" customFormat="1" ht="17.399999999999999" x14ac:dyDescent="0.25">
      <c r="A1" s="88" t="s">
        <v>117</v>
      </c>
      <c r="B1" s="89"/>
      <c r="C1" s="90"/>
      <c r="D1" s="90"/>
      <c r="E1" s="90"/>
      <c r="F1" s="90"/>
      <c r="G1" s="90"/>
      <c r="H1" s="90"/>
      <c r="I1" s="90"/>
    </row>
    <row r="2" spans="1:9" s="78" customFormat="1" ht="17.399999999999999" x14ac:dyDescent="0.25">
      <c r="A2" s="91" t="str">
        <f>+'Incomestatement-Y'!A2</f>
        <v>Q4 2023</v>
      </c>
      <c r="B2" s="90"/>
      <c r="C2" s="90"/>
      <c r="D2" s="90"/>
      <c r="E2" s="90"/>
      <c r="F2" s="90"/>
      <c r="G2" s="90"/>
      <c r="H2" s="90"/>
      <c r="I2" s="90"/>
    </row>
    <row r="3" spans="1:9" s="78" customFormat="1" x14ac:dyDescent="0.25">
      <c r="A3" s="79"/>
      <c r="B3" s="80"/>
      <c r="C3" s="80"/>
      <c r="D3" s="80"/>
      <c r="E3" s="80"/>
      <c r="F3" s="80"/>
      <c r="G3" s="80"/>
      <c r="H3" s="80"/>
      <c r="I3" s="80"/>
    </row>
    <row r="4" spans="1:9" ht="17.399999999999999" x14ac:dyDescent="0.25">
      <c r="A4" s="81" t="s">
        <v>4</v>
      </c>
    </row>
    <row r="5" spans="1:9" x14ac:dyDescent="0.25">
      <c r="A5" s="64"/>
    </row>
    <row r="6" spans="1:9" x14ac:dyDescent="0.25">
      <c r="A6" s="65" t="s">
        <v>2</v>
      </c>
      <c r="B6" s="53">
        <v>2016</v>
      </c>
      <c r="C6" s="53">
        <v>2017</v>
      </c>
      <c r="D6" s="53">
        <v>2018</v>
      </c>
      <c r="E6" s="53">
        <v>2019</v>
      </c>
      <c r="F6" s="53">
        <v>2020</v>
      </c>
      <c r="G6" s="83">
        <v>2021</v>
      </c>
      <c r="H6" s="83">
        <v>2022</v>
      </c>
      <c r="I6" s="83">
        <v>2023</v>
      </c>
    </row>
    <row r="7" spans="1:9" s="28" customFormat="1" x14ac:dyDescent="0.25">
      <c r="A7" s="34" t="s">
        <v>35</v>
      </c>
      <c r="B7" s="34"/>
      <c r="C7" s="34"/>
      <c r="D7" s="34"/>
      <c r="E7" s="34"/>
      <c r="F7" s="34"/>
      <c r="G7" s="34"/>
      <c r="H7" s="34"/>
      <c r="I7" s="34"/>
    </row>
    <row r="8" spans="1:9" x14ac:dyDescent="0.25">
      <c r="A8" s="50" t="s">
        <v>64</v>
      </c>
      <c r="B8" s="51">
        <v>1699.3175549999999</v>
      </c>
      <c r="C8" s="51">
        <v>2123.3609999999999</v>
      </c>
      <c r="D8" s="51">
        <v>3715.2</v>
      </c>
      <c r="E8" s="51">
        <v>5852.743684</v>
      </c>
      <c r="F8" s="51">
        <v>10833.405787</v>
      </c>
      <c r="G8" s="51">
        <v>24023.54</v>
      </c>
      <c r="H8" s="51">
        <v>-6362.2799999999988</v>
      </c>
      <c r="I8" s="51">
        <v>-28622.854307999994</v>
      </c>
    </row>
    <row r="9" spans="1:9" x14ac:dyDescent="0.25">
      <c r="A9" s="50" t="s">
        <v>100</v>
      </c>
      <c r="B9" s="51"/>
      <c r="F9" s="51"/>
      <c r="G9" s="51"/>
      <c r="H9" s="51"/>
      <c r="I9" s="51"/>
    </row>
    <row r="10" spans="1:9" x14ac:dyDescent="0.25">
      <c r="A10" s="76" t="s">
        <v>121</v>
      </c>
      <c r="B10" s="51">
        <v>-1541.999656</v>
      </c>
      <c r="C10" s="51">
        <v>-1776.0730000000001</v>
      </c>
      <c r="D10" s="51">
        <v>-2562.1779999999999</v>
      </c>
      <c r="E10" s="51">
        <v>-4833.6498419999998</v>
      </c>
      <c r="F10" s="51">
        <v>-8122.225316</v>
      </c>
      <c r="G10" s="51">
        <v>-21216.526999999998</v>
      </c>
      <c r="H10" s="51">
        <v>5436.3800000000028</v>
      </c>
      <c r="I10" s="51">
        <v>31104.345456000003</v>
      </c>
    </row>
    <row r="11" spans="1:9" x14ac:dyDescent="0.25">
      <c r="A11" s="76" t="s">
        <v>122</v>
      </c>
      <c r="B11" s="51">
        <v>-25.399896000000002</v>
      </c>
      <c r="C11" s="51">
        <v>-3.6040000000000001</v>
      </c>
      <c r="D11" s="51">
        <v>-10.862</v>
      </c>
      <c r="E11" s="51">
        <v>-39.281694999999999</v>
      </c>
      <c r="F11" s="51">
        <v>178.233158</v>
      </c>
      <c r="G11" s="51">
        <v>-884.72699999999998</v>
      </c>
      <c r="H11" s="51">
        <v>-883.47199999999998</v>
      </c>
      <c r="I11" s="51">
        <v>1172.95</v>
      </c>
    </row>
    <row r="12" spans="1:9" x14ac:dyDescent="0.25">
      <c r="A12" s="76" t="s">
        <v>123</v>
      </c>
      <c r="B12" s="51"/>
      <c r="C12" s="51"/>
      <c r="D12" s="51"/>
      <c r="E12" s="51"/>
      <c r="F12" s="51">
        <v>1351</v>
      </c>
      <c r="G12" s="51">
        <v>1656</v>
      </c>
      <c r="H12" s="51">
        <v>1823</v>
      </c>
      <c r="I12" s="51">
        <v>4615.1380719999988</v>
      </c>
    </row>
    <row r="13" spans="1:9" s="28" customFormat="1" x14ac:dyDescent="0.25">
      <c r="A13" s="76" t="s">
        <v>124</v>
      </c>
      <c r="B13" s="51">
        <v>0</v>
      </c>
      <c r="C13" s="51">
        <v>0</v>
      </c>
      <c r="D13" s="51">
        <v>-125.54900000000001</v>
      </c>
      <c r="E13" s="51">
        <v>156.58799999999999</v>
      </c>
      <c r="F13" s="51">
        <v>-645.13599999999997</v>
      </c>
      <c r="G13" s="51">
        <v>-817.4670000000001</v>
      </c>
      <c r="H13" s="51">
        <v>8500.905999999999</v>
      </c>
      <c r="I13" s="51">
        <v>530.92247400000133</v>
      </c>
    </row>
    <row r="14" spans="1:9" x14ac:dyDescent="0.25">
      <c r="A14" s="50"/>
      <c r="B14" s="51"/>
      <c r="C14" s="51"/>
      <c r="D14" s="51"/>
      <c r="E14" s="51"/>
      <c r="F14" s="51"/>
      <c r="G14" s="51"/>
      <c r="H14" s="51"/>
      <c r="I14" s="51"/>
    </row>
    <row r="15" spans="1:9" x14ac:dyDescent="0.25">
      <c r="A15" s="26" t="s">
        <v>37</v>
      </c>
      <c r="B15" s="32">
        <f t="shared" ref="B15:G15" si="0">+SUM(B8:B14)</f>
        <v>131.91800299999989</v>
      </c>
      <c r="C15" s="32">
        <f t="shared" si="0"/>
        <v>343.6839999999998</v>
      </c>
      <c r="D15" s="32">
        <f t="shared" si="0"/>
        <v>1016.6109999999999</v>
      </c>
      <c r="E15" s="32">
        <f t="shared" si="0"/>
        <v>1136.4001470000003</v>
      </c>
      <c r="F15" s="32">
        <f t="shared" si="0"/>
        <v>3595.2776289999997</v>
      </c>
      <c r="G15" s="32">
        <f t="shared" si="0"/>
        <v>2760.8190000000027</v>
      </c>
      <c r="H15" s="32">
        <f>+SUM(H8:H14)</f>
        <v>8514.5340000000033</v>
      </c>
      <c r="I15" s="32">
        <v>8800.5016940000078</v>
      </c>
    </row>
    <row r="16" spans="1:9" x14ac:dyDescent="0.25">
      <c r="A16" s="50"/>
      <c r="B16" s="51"/>
      <c r="C16" s="51"/>
      <c r="D16" s="51"/>
      <c r="E16" s="51"/>
      <c r="F16" s="51"/>
      <c r="G16" s="51"/>
      <c r="H16" s="51"/>
      <c r="I16" s="51"/>
    </row>
    <row r="17" spans="1:9" x14ac:dyDescent="0.25">
      <c r="A17" s="34" t="s">
        <v>99</v>
      </c>
      <c r="B17" s="35"/>
      <c r="C17" s="35"/>
      <c r="D17" s="35"/>
      <c r="E17" s="35"/>
      <c r="F17" s="35"/>
      <c r="G17" s="35"/>
      <c r="H17" s="35"/>
      <c r="I17" s="35"/>
    </row>
    <row r="18" spans="1:9" s="28" customFormat="1" x14ac:dyDescent="0.25">
      <c r="A18" s="50" t="s">
        <v>96</v>
      </c>
      <c r="B18" s="51">
        <v>-23.506</v>
      </c>
      <c r="C18" s="51">
        <v>-86.55</v>
      </c>
      <c r="D18" s="51">
        <v>299.38200000000001</v>
      </c>
      <c r="E18" s="51">
        <v>-56.183999999999997</v>
      </c>
      <c r="F18" s="51">
        <v>-277</v>
      </c>
      <c r="G18" s="51">
        <v>-480.83100000000002</v>
      </c>
      <c r="H18" s="51">
        <v>-1913.5040000000001</v>
      </c>
      <c r="I18" s="51">
        <v>-292.90500000000009</v>
      </c>
    </row>
    <row r="19" spans="1:9" s="28" customFormat="1" x14ac:dyDescent="0.25">
      <c r="A19" s="50" t="s">
        <v>38</v>
      </c>
      <c r="B19" s="51">
        <v>0</v>
      </c>
      <c r="C19" s="51">
        <v>0</v>
      </c>
      <c r="D19" s="51">
        <v>-883.04100000000005</v>
      </c>
      <c r="E19" s="51">
        <v>-110</v>
      </c>
      <c r="F19" s="51">
        <v>0</v>
      </c>
      <c r="G19" s="51">
        <v>0</v>
      </c>
      <c r="H19" s="51"/>
      <c r="I19" s="51"/>
    </row>
    <row r="20" spans="1:9" x14ac:dyDescent="0.25">
      <c r="A20" s="50" t="s">
        <v>97</v>
      </c>
      <c r="B20" s="51">
        <v>55.408000000000001</v>
      </c>
      <c r="C20" s="51">
        <v>93.435000000000002</v>
      </c>
      <c r="D20" s="51">
        <v>112.295</v>
      </c>
      <c r="E20" s="51">
        <v>40.9</v>
      </c>
      <c r="F20" s="51">
        <v>-201</v>
      </c>
      <c r="G20" s="51">
        <v>3762.8110000000001</v>
      </c>
      <c r="H20" s="51">
        <v>863.50900000000024</v>
      </c>
      <c r="I20" s="51">
        <v>-1024.4907240000011</v>
      </c>
    </row>
    <row r="21" spans="1:9" x14ac:dyDescent="0.25">
      <c r="A21" s="28" t="s">
        <v>130</v>
      </c>
      <c r="B21" s="32">
        <f t="shared" ref="B21:G21" si="1">+SUM(B15:B20)</f>
        <v>163.82000299999987</v>
      </c>
      <c r="C21" s="32">
        <f t="shared" si="1"/>
        <v>350.56899999999979</v>
      </c>
      <c r="D21" s="32">
        <f t="shared" si="1"/>
        <v>545.24699999999984</v>
      </c>
      <c r="E21" s="32">
        <f t="shared" si="1"/>
        <v>1011.1161470000003</v>
      </c>
      <c r="F21" s="32">
        <f t="shared" si="1"/>
        <v>3117.2776289999997</v>
      </c>
      <c r="G21" s="32">
        <f t="shared" si="1"/>
        <v>6042.7990000000027</v>
      </c>
      <c r="H21" s="32">
        <f>+SUM(H15:H20)</f>
        <v>7464.5390000000034</v>
      </c>
      <c r="I21" s="32">
        <v>7483.105970000006</v>
      </c>
    </row>
    <row r="22" spans="1:9" x14ac:dyDescent="0.25">
      <c r="A22" s="28"/>
      <c r="B22" s="32"/>
      <c r="C22" s="32"/>
      <c r="D22" s="32"/>
      <c r="E22" s="32"/>
      <c r="F22" s="32"/>
      <c r="G22" s="32"/>
      <c r="H22" s="32"/>
      <c r="I22" s="32"/>
    </row>
    <row r="23" spans="1:9" x14ac:dyDescent="0.25">
      <c r="A23" s="50" t="s">
        <v>131</v>
      </c>
      <c r="B23" s="51"/>
      <c r="C23" s="51"/>
      <c r="D23" s="51"/>
      <c r="E23" s="51"/>
      <c r="F23" s="51">
        <v>-1258</v>
      </c>
      <c r="G23" s="51">
        <v>-1884</v>
      </c>
      <c r="H23" s="51">
        <v>-1858.4</v>
      </c>
      <c r="I23" s="51">
        <v>-4879.8052759999991</v>
      </c>
    </row>
    <row r="24" spans="1:9" x14ac:dyDescent="0.25">
      <c r="A24" s="50" t="s">
        <v>132</v>
      </c>
      <c r="B24" s="51"/>
      <c r="C24" s="51"/>
      <c r="D24" s="51"/>
      <c r="E24" s="51"/>
      <c r="F24" s="51">
        <v>81</v>
      </c>
      <c r="G24" s="51">
        <v>41.100000000000009</v>
      </c>
      <c r="H24" s="51">
        <v>344.24599999999998</v>
      </c>
      <c r="I24" s="51">
        <v>323.88400000000001</v>
      </c>
    </row>
    <row r="25" spans="1:9" x14ac:dyDescent="0.25">
      <c r="A25" s="50" t="s">
        <v>36</v>
      </c>
      <c r="B25" s="51">
        <v>-5.1859999999999999</v>
      </c>
      <c r="C25" s="51">
        <v>-17.486000000000001</v>
      </c>
      <c r="D25" s="51">
        <v>-149.119</v>
      </c>
      <c r="E25" s="51">
        <v>-104.614</v>
      </c>
      <c r="F25" s="51">
        <v>-320.303</v>
      </c>
      <c r="G25" s="51">
        <v>-659.82399999999996</v>
      </c>
      <c r="H25" s="51">
        <v>-843.27499999999998</v>
      </c>
      <c r="I25" s="51">
        <v>-999.69100000000003</v>
      </c>
    </row>
    <row r="26" spans="1:9" x14ac:dyDescent="0.25">
      <c r="A26" s="28" t="s">
        <v>98</v>
      </c>
      <c r="B26" s="32">
        <f t="shared" ref="B26:H26" si="2">+SUM(B21:B25)</f>
        <v>158.63400299999986</v>
      </c>
      <c r="C26" s="32">
        <f t="shared" si="2"/>
        <v>333.0829999999998</v>
      </c>
      <c r="D26" s="32">
        <f t="shared" si="2"/>
        <v>396.12799999999982</v>
      </c>
      <c r="E26" s="32">
        <f t="shared" si="2"/>
        <v>906.50214700000026</v>
      </c>
      <c r="F26" s="32">
        <f t="shared" si="2"/>
        <v>1619.9746289999998</v>
      </c>
      <c r="G26" s="32">
        <f t="shared" si="2"/>
        <v>3540.075000000003</v>
      </c>
      <c r="H26" s="32">
        <f t="shared" si="2"/>
        <v>5107.1100000000033</v>
      </c>
      <c r="I26" s="32">
        <v>1927.4936940000068</v>
      </c>
    </row>
    <row r="27" spans="1:9" x14ac:dyDescent="0.25">
      <c r="A27" s="50"/>
      <c r="B27" s="51"/>
      <c r="C27" s="51"/>
      <c r="D27" s="51"/>
      <c r="E27" s="51"/>
      <c r="F27" s="51"/>
      <c r="G27" s="51"/>
      <c r="H27" s="51"/>
      <c r="I27" s="51"/>
    </row>
    <row r="28" spans="1:9" x14ac:dyDescent="0.25">
      <c r="A28" s="34" t="s">
        <v>115</v>
      </c>
      <c r="B28" s="35"/>
      <c r="C28" s="35"/>
      <c r="D28" s="35"/>
      <c r="E28" s="35"/>
      <c r="F28" s="35"/>
      <c r="G28" s="35"/>
      <c r="H28" s="35"/>
      <c r="I28" s="35"/>
    </row>
    <row r="29" spans="1:9" x14ac:dyDescent="0.25">
      <c r="A29" s="50" t="s">
        <v>134</v>
      </c>
      <c r="B29" s="51"/>
      <c r="C29" s="51"/>
      <c r="D29" s="51"/>
      <c r="E29" s="51"/>
      <c r="F29" s="51"/>
      <c r="G29" s="51"/>
      <c r="H29" s="51">
        <v>-2837.1260000000002</v>
      </c>
      <c r="I29" s="51"/>
    </row>
    <row r="30" spans="1:9" x14ac:dyDescent="0.25">
      <c r="A30" s="50" t="s">
        <v>144</v>
      </c>
      <c r="B30" s="51">
        <v>-2726.8</v>
      </c>
      <c r="C30" s="51">
        <v>-12780.38</v>
      </c>
      <c r="D30" s="51">
        <v>-15258.347</v>
      </c>
      <c r="E30" s="51">
        <v>-16347</v>
      </c>
      <c r="F30" s="51">
        <v>-15690.467000000001</v>
      </c>
      <c r="G30" s="51">
        <v>-98947.144</v>
      </c>
      <c r="H30" s="51">
        <v>-11130.6</v>
      </c>
      <c r="I30" s="51">
        <v>-2131.8029999999999</v>
      </c>
    </row>
    <row r="31" spans="1:9" x14ac:dyDescent="0.25">
      <c r="A31" s="50" t="s">
        <v>145</v>
      </c>
      <c r="B31" s="51"/>
      <c r="C31" s="51"/>
      <c r="D31" s="51"/>
      <c r="E31" s="51"/>
      <c r="F31" s="51"/>
      <c r="G31" s="51">
        <v>-5427.8919999999998</v>
      </c>
      <c r="H31" s="51">
        <v>-9568.2919999999995</v>
      </c>
      <c r="I31" s="51">
        <v>-7963.5330000000013</v>
      </c>
    </row>
    <row r="32" spans="1:9" x14ac:dyDescent="0.25">
      <c r="A32" s="50" t="s">
        <v>146</v>
      </c>
      <c r="B32" s="51">
        <v>83.146000000000001</v>
      </c>
      <c r="C32" s="51">
        <v>285.39499999999998</v>
      </c>
      <c r="D32" s="51">
        <v>13.09</v>
      </c>
      <c r="E32" s="51">
        <v>3</v>
      </c>
      <c r="F32" s="51"/>
      <c r="G32" s="51">
        <v>1147.748</v>
      </c>
      <c r="H32" s="51">
        <v>661.02300000000002</v>
      </c>
      <c r="I32" s="51">
        <v>2702.5790000000002</v>
      </c>
    </row>
    <row r="33" spans="1:9" s="28" customFormat="1" x14ac:dyDescent="0.25">
      <c r="A33" s="50" t="s">
        <v>147</v>
      </c>
      <c r="B33" s="51">
        <v>0</v>
      </c>
      <c r="C33" s="51">
        <v>0</v>
      </c>
      <c r="D33" s="51">
        <v>-547.01</v>
      </c>
      <c r="E33" s="51">
        <v>-535.36500000000001</v>
      </c>
      <c r="F33" s="51">
        <v>-1024.355</v>
      </c>
      <c r="G33" s="51">
        <v>-506.16300000000001</v>
      </c>
      <c r="H33" s="51">
        <v>-730.87000000000012</v>
      </c>
      <c r="I33" s="51">
        <v>320.42099999999999</v>
      </c>
    </row>
    <row r="34" spans="1:9" s="28" customFormat="1" x14ac:dyDescent="0.25">
      <c r="A34" s="50" t="s">
        <v>148</v>
      </c>
      <c r="B34" s="51"/>
      <c r="C34" s="51"/>
      <c r="D34" s="51"/>
      <c r="E34" s="51"/>
      <c r="F34" s="51"/>
      <c r="G34" s="51"/>
      <c r="H34" s="51">
        <v>-167.85599999999999</v>
      </c>
      <c r="I34" s="51">
        <v>-62.558</v>
      </c>
    </row>
    <row r="35" spans="1:9" s="28" customFormat="1" x14ac:dyDescent="0.25">
      <c r="A35" s="50" t="s">
        <v>129</v>
      </c>
      <c r="B35" s="51"/>
      <c r="C35" s="51"/>
      <c r="D35" s="51"/>
      <c r="E35" s="51"/>
      <c r="F35" s="51"/>
      <c r="G35" s="51"/>
      <c r="H35" s="51"/>
      <c r="I35" s="51">
        <v>710.65099999999995</v>
      </c>
    </row>
    <row r="36" spans="1:9" s="28" customFormat="1" x14ac:dyDescent="0.25">
      <c r="A36" s="50" t="s">
        <v>101</v>
      </c>
      <c r="B36" s="51">
        <v>10</v>
      </c>
      <c r="C36" s="51">
        <v>-210</v>
      </c>
      <c r="D36" s="51">
        <v>51.582000000000001</v>
      </c>
      <c r="E36" s="51">
        <v>-1103.8150000000001</v>
      </c>
      <c r="F36" s="51">
        <v>-253.471</v>
      </c>
      <c r="G36" s="51">
        <f>-5604.664</f>
        <v>-5604.6639999999998</v>
      </c>
      <c r="H36" s="51">
        <v>-4483.5060000000003</v>
      </c>
      <c r="I36" s="51">
        <v>-605.03599999999994</v>
      </c>
    </row>
    <row r="37" spans="1:9" s="28" customFormat="1" x14ac:dyDescent="0.25">
      <c r="A37" s="28" t="s">
        <v>109</v>
      </c>
      <c r="B37" s="32">
        <f t="shared" ref="B37:G37" si="3">+SUM(B29:B36)</f>
        <v>-2633.654</v>
      </c>
      <c r="C37" s="32">
        <f t="shared" si="3"/>
        <v>-12704.984999999999</v>
      </c>
      <c r="D37" s="32">
        <f t="shared" si="3"/>
        <v>-15740.684999999999</v>
      </c>
      <c r="E37" s="32">
        <f t="shared" si="3"/>
        <v>-17983.18</v>
      </c>
      <c r="F37" s="32">
        <f t="shared" si="3"/>
        <v>-16968.293000000001</v>
      </c>
      <c r="G37" s="32">
        <f t="shared" si="3"/>
        <v>-109338.11499999999</v>
      </c>
      <c r="H37" s="32">
        <f>+SUM(H29:H36)</f>
        <v>-28257.226999999999</v>
      </c>
      <c r="I37" s="32">
        <v>-7029.2790000000014</v>
      </c>
    </row>
    <row r="38" spans="1:9" x14ac:dyDescent="0.25">
      <c r="A38" s="50"/>
      <c r="B38" s="51"/>
      <c r="C38" s="51"/>
      <c r="D38" s="51"/>
      <c r="E38" s="51"/>
      <c r="F38" s="51"/>
      <c r="G38" s="51"/>
      <c r="H38" s="51"/>
      <c r="I38" s="51"/>
    </row>
    <row r="39" spans="1:9" s="28" customFormat="1" x14ac:dyDescent="0.25">
      <c r="A39" s="34" t="s">
        <v>39</v>
      </c>
      <c r="B39" s="35"/>
      <c r="C39" s="35"/>
      <c r="D39" s="35"/>
      <c r="E39" s="35"/>
      <c r="F39" s="35"/>
      <c r="G39" s="35"/>
      <c r="H39" s="35"/>
      <c r="I39" s="35"/>
    </row>
    <row r="40" spans="1:9" x14ac:dyDescent="0.25">
      <c r="A40" s="50" t="s">
        <v>102</v>
      </c>
      <c r="B40" s="51">
        <v>2394.0050000000001</v>
      </c>
      <c r="C40" s="51">
        <v>4801.875</v>
      </c>
      <c r="D40" s="51">
        <v>5737.866</v>
      </c>
      <c r="E40" s="51"/>
      <c r="F40" s="51">
        <v>8024.4</v>
      </c>
      <c r="G40" s="51">
        <v>72879.879000000001</v>
      </c>
      <c r="H40" s="51">
        <v>48656.290999999997</v>
      </c>
      <c r="I40" s="51">
        <v>35263.55328</v>
      </c>
    </row>
    <row r="41" spans="1:9" x14ac:dyDescent="0.25">
      <c r="A41" s="50" t="s">
        <v>103</v>
      </c>
      <c r="B41" s="51"/>
      <c r="C41" s="51"/>
      <c r="D41" s="51"/>
      <c r="E41" s="51">
        <v>-1735.5250000000001</v>
      </c>
      <c r="F41" s="51">
        <v>-5398.3909999999996</v>
      </c>
      <c r="G41" s="51">
        <v>-16581.757000000001</v>
      </c>
      <c r="H41" s="51">
        <v>-40270.417000000001</v>
      </c>
      <c r="I41" s="51">
        <v>-25584.369279999999</v>
      </c>
    </row>
    <row r="42" spans="1:9" x14ac:dyDescent="0.25">
      <c r="A42" s="50" t="s">
        <v>104</v>
      </c>
      <c r="B42" s="51">
        <v>-64.010000000000005</v>
      </c>
      <c r="C42" s="51">
        <v>-550.36400000000003</v>
      </c>
      <c r="D42" s="51">
        <v>-138.309</v>
      </c>
      <c r="E42" s="51">
        <v>-828.851</v>
      </c>
      <c r="F42" s="51">
        <v>-1827.704</v>
      </c>
      <c r="G42" s="51">
        <v>-4572</v>
      </c>
      <c r="H42" s="51">
        <v>-3228.8080000000009</v>
      </c>
      <c r="I42" s="51">
        <v>-5850.8430000000008</v>
      </c>
    </row>
    <row r="43" spans="1:9" x14ac:dyDescent="0.25">
      <c r="A43" s="50" t="s">
        <v>136</v>
      </c>
      <c r="B43" s="51"/>
      <c r="C43" s="51"/>
      <c r="D43" s="51"/>
      <c r="E43" s="51"/>
      <c r="F43" s="51"/>
      <c r="G43" s="51"/>
      <c r="H43" s="51">
        <v>7694</v>
      </c>
      <c r="I43" s="51">
        <v>3937</v>
      </c>
    </row>
    <row r="44" spans="1:9" x14ac:dyDescent="0.25">
      <c r="A44" s="50" t="s">
        <v>118</v>
      </c>
      <c r="B44" s="51">
        <v>349.95100000000002</v>
      </c>
      <c r="C44" s="51">
        <v>8611.8469999999998</v>
      </c>
      <c r="D44" s="51">
        <v>11414.483</v>
      </c>
      <c r="E44" s="51">
        <v>13201.811</v>
      </c>
      <c r="F44" s="51">
        <v>12851.338</v>
      </c>
      <c r="G44" s="51">
        <v>44965.025000000001</v>
      </c>
      <c r="H44" s="51">
        <v>7635.2480250000026</v>
      </c>
      <c r="I44" s="51">
        <v>920.23799999999983</v>
      </c>
    </row>
    <row r="45" spans="1:9" x14ac:dyDescent="0.25">
      <c r="A45" s="50" t="s">
        <v>105</v>
      </c>
      <c r="B45" s="51"/>
      <c r="C45" s="51"/>
      <c r="D45" s="51"/>
      <c r="E45" s="51">
        <v>8523.36</v>
      </c>
      <c r="F45" s="51">
        <v>5121.1379999999999</v>
      </c>
      <c r="G45" s="51">
        <v>20234.948</v>
      </c>
      <c r="H45" s="51"/>
      <c r="I45" s="51"/>
    </row>
    <row r="46" spans="1:9" x14ac:dyDescent="0.25">
      <c r="A46" s="50" t="s">
        <v>135</v>
      </c>
      <c r="B46" s="51"/>
      <c r="C46" s="51"/>
      <c r="D46" s="51"/>
      <c r="E46" s="51"/>
      <c r="F46" s="51"/>
      <c r="G46" s="51"/>
      <c r="H46" s="51">
        <v>-7100.3590000000004</v>
      </c>
      <c r="I46" s="51">
        <v>-58.497</v>
      </c>
    </row>
    <row r="47" spans="1:9" s="63" customFormat="1" x14ac:dyDescent="0.25">
      <c r="A47" s="50" t="s">
        <v>106</v>
      </c>
      <c r="B47" s="51"/>
      <c r="C47" s="51"/>
      <c r="D47" s="51"/>
      <c r="E47" s="51">
        <v>-55.40184</v>
      </c>
      <c r="F47" s="51">
        <v>-69.007999999999996</v>
      </c>
      <c r="G47" s="51">
        <v>-405.72699999999998</v>
      </c>
      <c r="H47" s="51">
        <v>-959.8420000000001</v>
      </c>
      <c r="I47" s="51">
        <v>-840.68399999999997</v>
      </c>
    </row>
    <row r="48" spans="1:9" s="63" customFormat="1" x14ac:dyDescent="0.25">
      <c r="A48" s="50" t="s">
        <v>107</v>
      </c>
      <c r="B48" s="51">
        <v>0</v>
      </c>
      <c r="C48" s="51"/>
      <c r="D48" s="51">
        <v>-134.67500000000001</v>
      </c>
      <c r="E48" s="51">
        <v>-9.2580249999999964</v>
      </c>
      <c r="F48" s="51">
        <v>35.582999999999998</v>
      </c>
      <c r="G48" s="51">
        <v>-219.30500000000001</v>
      </c>
      <c r="H48" s="51">
        <v>-27.045999999999992</v>
      </c>
      <c r="I48" s="51">
        <v>-960.78700000000003</v>
      </c>
    </row>
    <row r="49" spans="1:9" x14ac:dyDescent="0.25">
      <c r="A49" s="28" t="s">
        <v>108</v>
      </c>
      <c r="B49" s="32">
        <f t="shared" ref="B49:G49" si="4">+SUM(B40:B48)</f>
        <v>2679.9459999999999</v>
      </c>
      <c r="C49" s="32">
        <f t="shared" si="4"/>
        <v>12863.358</v>
      </c>
      <c r="D49" s="32">
        <f t="shared" si="4"/>
        <v>16879.365000000002</v>
      </c>
      <c r="E49" s="32">
        <f t="shared" si="4"/>
        <v>19096.135135</v>
      </c>
      <c r="F49" s="32">
        <f t="shared" si="4"/>
        <v>18737.355999999996</v>
      </c>
      <c r="G49" s="32">
        <f t="shared" si="4"/>
        <v>116301.06300000001</v>
      </c>
      <c r="H49" s="32">
        <f>+SUM(H40:H48)</f>
        <v>12399.067024999998</v>
      </c>
      <c r="I49" s="32">
        <v>6825.6109999999999</v>
      </c>
    </row>
    <row r="50" spans="1:9" x14ac:dyDescent="0.25">
      <c r="A50" s="50"/>
      <c r="B50" s="32"/>
      <c r="C50" s="32"/>
      <c r="D50" s="32"/>
      <c r="E50" s="32"/>
      <c r="F50" s="32"/>
      <c r="G50" s="32"/>
      <c r="H50" s="32"/>
      <c r="I50" s="32"/>
    </row>
    <row r="51" spans="1:9" x14ac:dyDescent="0.25">
      <c r="A51" s="36" t="s">
        <v>112</v>
      </c>
      <c r="B51" s="36">
        <f t="shared" ref="B51:G51" si="5">+B26+B37+B49</f>
        <v>204.92600299999958</v>
      </c>
      <c r="C51" s="36">
        <f t="shared" si="5"/>
        <v>491.45600000000195</v>
      </c>
      <c r="D51" s="36">
        <f t="shared" si="5"/>
        <v>1534.8080000000027</v>
      </c>
      <c r="E51" s="36">
        <f t="shared" si="5"/>
        <v>2019.4572819999994</v>
      </c>
      <c r="F51" s="36">
        <f t="shared" si="5"/>
        <v>3389.0376289999949</v>
      </c>
      <c r="G51" s="36">
        <f t="shared" si="5"/>
        <v>10503.023000000016</v>
      </c>
      <c r="H51" s="36">
        <f>+H26+H37+H49</f>
        <v>-10751.049974999996</v>
      </c>
      <c r="I51" s="36">
        <v>1723.8256940000056</v>
      </c>
    </row>
    <row r="52" spans="1:9" x14ac:dyDescent="0.25">
      <c r="A52" s="37" t="s">
        <v>111</v>
      </c>
      <c r="B52" s="37">
        <v>65.302000000000007</v>
      </c>
      <c r="C52" s="37">
        <v>270.22800000000001</v>
      </c>
      <c r="D52" s="37">
        <v>763.35</v>
      </c>
      <c r="E52" s="55">
        <v>2313.4690000000001</v>
      </c>
      <c r="F52" s="55">
        <v>4344.5929999999998</v>
      </c>
      <c r="G52" s="55">
        <v>7636</v>
      </c>
      <c r="H52" s="55">
        <v>19508.290000000015</v>
      </c>
      <c r="I52" s="55">
        <v>9385.4710250000171</v>
      </c>
    </row>
    <row r="53" spans="1:9" x14ac:dyDescent="0.25">
      <c r="A53" s="36" t="s">
        <v>113</v>
      </c>
      <c r="B53" s="36">
        <v>0</v>
      </c>
      <c r="C53" s="36">
        <v>1.6659999999999999</v>
      </c>
      <c r="D53" s="36">
        <v>15.310565045999954</v>
      </c>
      <c r="E53" s="54">
        <v>12.784000000000001</v>
      </c>
      <c r="F53" s="54">
        <v>-97.694000000000003</v>
      </c>
      <c r="G53" s="54">
        <v>1369</v>
      </c>
      <c r="H53" s="54">
        <v>628.23099999999999</v>
      </c>
      <c r="I53" s="54">
        <v>168.17700000000002</v>
      </c>
    </row>
    <row r="54" spans="1:9" x14ac:dyDescent="0.25">
      <c r="A54" s="38" t="s">
        <v>114</v>
      </c>
      <c r="B54" s="38">
        <v>270.22800000000001</v>
      </c>
      <c r="C54" s="38">
        <v>763.35</v>
      </c>
      <c r="D54" s="38">
        <v>2313.4690000000001</v>
      </c>
      <c r="E54" s="56">
        <v>4344.5929999999998</v>
      </c>
      <c r="F54" s="56">
        <v>7636.2479999999996</v>
      </c>
      <c r="G54" s="56">
        <v>19508.290000000015</v>
      </c>
      <c r="H54" s="56">
        <v>9385.4710250000171</v>
      </c>
      <c r="I54" s="56">
        <v>11275.648788</v>
      </c>
    </row>
    <row r="55" spans="1:9" x14ac:dyDescent="0.25">
      <c r="B55" s="96"/>
      <c r="E55" s="51"/>
      <c r="F55" s="51"/>
      <c r="G55" s="51"/>
      <c r="H55" s="51"/>
      <c r="I55" s="51"/>
    </row>
    <row r="56" spans="1:9" x14ac:dyDescent="0.25">
      <c r="B56" s="97"/>
      <c r="C56" s="97"/>
      <c r="D56" s="97"/>
      <c r="E56" s="97"/>
      <c r="F56" s="51"/>
      <c r="G56" s="97"/>
      <c r="H56" s="97"/>
      <c r="I56" s="97"/>
    </row>
    <row r="57" spans="1:9" x14ac:dyDescent="0.25">
      <c r="B57" s="51"/>
      <c r="C57" s="51"/>
      <c r="D57" s="51"/>
      <c r="E57" s="51"/>
      <c r="F57" s="51"/>
      <c r="G57" s="51"/>
      <c r="H57" s="51"/>
      <c r="I57" s="51"/>
    </row>
    <row r="58" spans="1:9" x14ac:dyDescent="0.25">
      <c r="B58" s="51"/>
      <c r="C58" s="51"/>
      <c r="D58" s="51"/>
      <c r="E58" s="51"/>
      <c r="F58" s="51"/>
      <c r="G58" s="51"/>
      <c r="H58" s="51"/>
      <c r="I58" s="51"/>
    </row>
    <row r="59" spans="1:9" x14ac:dyDescent="0.25">
      <c r="B59" s="51"/>
      <c r="C59" s="51"/>
      <c r="D59" s="51"/>
      <c r="E59" s="51"/>
      <c r="F59" s="51"/>
      <c r="G59" s="51"/>
      <c r="H59" s="51"/>
      <c r="I59" s="51"/>
    </row>
    <row r="60" spans="1:9" x14ac:dyDescent="0.25">
      <c r="B60" s="51"/>
      <c r="C60" s="51"/>
      <c r="D60" s="51"/>
      <c r="E60" s="51"/>
      <c r="F60" s="51"/>
      <c r="G60" s="51"/>
      <c r="H60" s="51"/>
      <c r="I60" s="51"/>
    </row>
  </sheetData>
  <pageMargins left="0.7" right="0.7" top="0.75" bottom="0.75" header="0.3" footer="0.3"/>
  <pageSetup paperSize="9" scale="5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G41"/>
  <sheetViews>
    <sheetView zoomScaleNormal="100" workbookViewId="0">
      <pane xSplit="5" ySplit="6" topLeftCell="F7" activePane="bottomRight" state="frozen"/>
      <selection pane="topRight" activeCell="F1" sqref="F1"/>
      <selection pane="bottomLeft" activeCell="A7" sqref="A7"/>
      <selection pane="bottomRight" activeCell="F7" sqref="F7"/>
    </sheetView>
  </sheetViews>
  <sheetFormatPr defaultColWidth="9" defaultRowHeight="13.8" outlineLevelCol="1" x14ac:dyDescent="0.25"/>
  <cols>
    <col min="1" max="1" width="37.5" style="18" customWidth="1"/>
    <col min="2" max="5" width="12.19921875" style="50" hidden="1" customWidth="1" outlineLevel="1"/>
    <col min="6" max="6" width="12.19921875" style="50" customWidth="1" collapsed="1"/>
    <col min="7" max="16" width="12.19921875" style="50" customWidth="1"/>
    <col min="17" max="33" width="11" style="50" customWidth="1"/>
    <col min="34" max="16384" width="9" style="50"/>
  </cols>
  <sheetData>
    <row r="1" spans="1:33" s="93" customFormat="1" ht="17.7" customHeight="1" x14ac:dyDescent="0.4">
      <c r="A1" s="88" t="s">
        <v>117</v>
      </c>
      <c r="B1" s="89"/>
      <c r="C1" s="90"/>
      <c r="D1" s="90"/>
      <c r="E1" s="90"/>
      <c r="F1" s="90"/>
      <c r="G1" s="90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  <c r="V1" s="92"/>
      <c r="W1" s="92"/>
      <c r="X1" s="92"/>
      <c r="Y1" s="92"/>
      <c r="Z1" s="92"/>
      <c r="AA1" s="92"/>
      <c r="AB1" s="92"/>
      <c r="AC1" s="92"/>
      <c r="AD1" s="92"/>
      <c r="AE1" s="92"/>
      <c r="AF1" s="92"/>
      <c r="AG1" s="92"/>
    </row>
    <row r="2" spans="1:33" s="93" customFormat="1" ht="17.7" customHeight="1" x14ac:dyDescent="0.4">
      <c r="A2" s="91" t="str">
        <f>+'Incomestatement-Y'!A2</f>
        <v>Q4 2023</v>
      </c>
      <c r="B2" s="90"/>
      <c r="C2" s="90"/>
      <c r="D2" s="90"/>
      <c r="E2" s="90"/>
      <c r="F2" s="90"/>
      <c r="G2" s="90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  <c r="W2" s="92"/>
      <c r="X2" s="92"/>
      <c r="Y2" s="92"/>
      <c r="Z2" s="92"/>
      <c r="AA2" s="92"/>
      <c r="AB2" s="92"/>
      <c r="AC2" s="92"/>
      <c r="AD2" s="92"/>
      <c r="AE2" s="92"/>
      <c r="AF2" s="92"/>
      <c r="AG2" s="92"/>
    </row>
    <row r="3" spans="1:33" s="78" customFormat="1" x14ac:dyDescent="0.25">
      <c r="A3" s="79"/>
      <c r="B3" s="80"/>
      <c r="C3" s="80"/>
      <c r="D3" s="80"/>
      <c r="E3" s="80"/>
      <c r="F3" s="80"/>
      <c r="G3" s="80"/>
    </row>
    <row r="4" spans="1:33" ht="17.399999999999999" x14ac:dyDescent="0.25">
      <c r="A4" s="81" t="s">
        <v>1</v>
      </c>
    </row>
    <row r="5" spans="1:33" x14ac:dyDescent="0.25">
      <c r="A5" s="64"/>
    </row>
    <row r="6" spans="1:33" s="69" customFormat="1" x14ac:dyDescent="0.25">
      <c r="A6" s="65" t="s">
        <v>2</v>
      </c>
      <c r="B6" s="94" t="s">
        <v>5</v>
      </c>
      <c r="C6" s="94" t="s">
        <v>8</v>
      </c>
      <c r="D6" s="94" t="s">
        <v>7</v>
      </c>
      <c r="E6" s="94" t="s">
        <v>9</v>
      </c>
      <c r="F6" s="67" t="s">
        <v>10</v>
      </c>
      <c r="G6" s="67" t="s">
        <v>11</v>
      </c>
      <c r="H6" s="67" t="s">
        <v>12</v>
      </c>
      <c r="I6" s="67" t="s">
        <v>13</v>
      </c>
      <c r="J6" s="67" t="s">
        <v>14</v>
      </c>
      <c r="K6" s="67" t="s">
        <v>15</v>
      </c>
      <c r="L6" s="68" t="s">
        <v>16</v>
      </c>
      <c r="M6" s="68" t="s">
        <v>40</v>
      </c>
      <c r="N6" s="67" t="s">
        <v>41</v>
      </c>
      <c r="O6" s="67" t="s">
        <v>42</v>
      </c>
      <c r="P6" s="67" t="s">
        <v>43</v>
      </c>
      <c r="Q6" s="67" t="s">
        <v>44</v>
      </c>
      <c r="R6" s="67" t="s">
        <v>46</v>
      </c>
      <c r="S6" s="67" t="s">
        <v>47</v>
      </c>
      <c r="T6" s="67" t="s">
        <v>48</v>
      </c>
      <c r="U6" s="67" t="s">
        <v>50</v>
      </c>
      <c r="V6" s="67" t="s">
        <v>52</v>
      </c>
      <c r="W6" s="67" t="s">
        <v>53</v>
      </c>
      <c r="X6" s="67" t="s">
        <v>54</v>
      </c>
      <c r="Y6" s="67" t="s">
        <v>125</v>
      </c>
      <c r="Z6" s="67" t="s">
        <v>126</v>
      </c>
      <c r="AA6" s="67" t="s">
        <v>128</v>
      </c>
      <c r="AB6" s="67" t="s">
        <v>133</v>
      </c>
      <c r="AC6" s="67" t="s">
        <v>137</v>
      </c>
      <c r="AD6" s="67" t="s">
        <v>139</v>
      </c>
      <c r="AE6" s="67" t="s">
        <v>141</v>
      </c>
      <c r="AF6" s="67" t="s">
        <v>142</v>
      </c>
      <c r="AG6" s="67" t="s">
        <v>150</v>
      </c>
    </row>
    <row r="7" spans="1:33" x14ac:dyDescent="0.25">
      <c r="A7" s="18" t="s">
        <v>17</v>
      </c>
      <c r="B7" s="29"/>
      <c r="C7" s="29"/>
      <c r="D7" s="29"/>
      <c r="E7" s="29"/>
      <c r="F7" s="29">
        <v>349.68900000000002</v>
      </c>
      <c r="G7" s="29">
        <v>342.40800000000002</v>
      </c>
      <c r="H7" s="29">
        <v>338.26700000000005</v>
      </c>
      <c r="I7" s="29">
        <v>560.13518428366808</v>
      </c>
      <c r="J7" s="29">
        <v>601.23496711425776</v>
      </c>
      <c r="K7" s="29">
        <v>766.75712252822916</v>
      </c>
      <c r="L7" s="29">
        <v>800.15390288160984</v>
      </c>
      <c r="M7" s="29">
        <v>865.16130544317889</v>
      </c>
      <c r="N7" s="29">
        <v>901.56745009250221</v>
      </c>
      <c r="O7" s="29">
        <v>974.59502764491253</v>
      </c>
      <c r="P7" s="29">
        <v>1015.4411894430934</v>
      </c>
      <c r="Q7" s="29">
        <v>1243.378082819492</v>
      </c>
      <c r="R7" s="29">
        <v>1429.55144</v>
      </c>
      <c r="S7" s="29">
        <v>1602.063142</v>
      </c>
      <c r="T7" s="29">
        <v>1633.108326</v>
      </c>
      <c r="U7" s="29">
        <v>1682.376659</v>
      </c>
      <c r="V7" s="29">
        <v>2014</v>
      </c>
      <c r="W7" s="29">
        <v>2053</v>
      </c>
      <c r="X7" s="29">
        <v>2149.7729660000005</v>
      </c>
      <c r="Y7" s="29">
        <v>2391.4207509999997</v>
      </c>
      <c r="Z7" s="29">
        <v>3013.5356590000001</v>
      </c>
      <c r="AA7" s="29">
        <v>3104.7853709999999</v>
      </c>
      <c r="AB7" s="29">
        <v>3196.878882</v>
      </c>
      <c r="AC7" s="29">
        <v>3387.1078300000008</v>
      </c>
      <c r="AD7" s="29">
        <v>3610.0893639999999</v>
      </c>
      <c r="AE7" s="29">
        <v>3707.0882429999997</v>
      </c>
      <c r="AF7" s="29">
        <v>3811.5298380000004</v>
      </c>
      <c r="AG7" s="29">
        <v>3845.47595</v>
      </c>
    </row>
    <row r="8" spans="1:33" x14ac:dyDescent="0.25">
      <c r="A8" s="18" t="s">
        <v>51</v>
      </c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>
        <v>68</v>
      </c>
      <c r="S8" s="29">
        <v>106</v>
      </c>
      <c r="T8" s="29">
        <v>49</v>
      </c>
      <c r="U8" s="29">
        <v>151</v>
      </c>
      <c r="V8" s="29">
        <v>185</v>
      </c>
      <c r="W8" s="29">
        <v>120</v>
      </c>
      <c r="X8" s="29">
        <v>104.28076600000003</v>
      </c>
      <c r="Y8" s="29">
        <v>229.49166599999995</v>
      </c>
      <c r="Z8" s="29">
        <v>326.06018</v>
      </c>
      <c r="AA8" s="29">
        <v>234.42323800000003</v>
      </c>
      <c r="AB8" s="29">
        <v>270.84478799999999</v>
      </c>
      <c r="AC8" s="29">
        <v>385.652377</v>
      </c>
      <c r="AD8" s="29">
        <v>515.89997200000005</v>
      </c>
      <c r="AE8" s="29">
        <v>414.01484099999993</v>
      </c>
      <c r="AF8" s="29">
        <v>388.81296200000008</v>
      </c>
      <c r="AG8" s="29">
        <v>430.90238699999986</v>
      </c>
    </row>
    <row r="9" spans="1:33" s="28" customFormat="1" x14ac:dyDescent="0.25">
      <c r="A9" s="18" t="s">
        <v>59</v>
      </c>
      <c r="B9" s="29"/>
      <c r="C9" s="29"/>
      <c r="D9" s="29"/>
      <c r="E9" s="29"/>
      <c r="F9" s="29">
        <v>-204.215</v>
      </c>
      <c r="G9" s="29">
        <v>-160.94399999999999</v>
      </c>
      <c r="H9" s="29">
        <v>-153.81000000000006</v>
      </c>
      <c r="I9" s="29">
        <v>-266.89518428366813</v>
      </c>
      <c r="J9" s="29">
        <v>-303.48096711425774</v>
      </c>
      <c r="K9" s="29">
        <v>-281.93412252822895</v>
      </c>
      <c r="L9" s="29">
        <v>-281.91890288161005</v>
      </c>
      <c r="M9" s="29">
        <v>-415.31530544317906</v>
      </c>
      <c r="N9" s="29">
        <v>-412.34845009250211</v>
      </c>
      <c r="O9" s="29">
        <v>-386.66002764491247</v>
      </c>
      <c r="P9" s="29">
        <v>-353.55880744309343</v>
      </c>
      <c r="Q9" s="29">
        <v>-579.55849381949179</v>
      </c>
      <c r="R9" s="29">
        <v>-642.22310099999993</v>
      </c>
      <c r="S9" s="29">
        <v>-656.32390199999998</v>
      </c>
      <c r="T9" s="29">
        <v>-654.81599099999994</v>
      </c>
      <c r="U9" s="29">
        <v>-874.99868800000013</v>
      </c>
      <c r="V9" s="29">
        <v>-967</v>
      </c>
      <c r="W9" s="29">
        <v>-844</v>
      </c>
      <c r="X9" s="29">
        <v>-826.59538923545142</v>
      </c>
      <c r="Y9" s="29">
        <v>-1223.7225997645487</v>
      </c>
      <c r="Z9" s="29">
        <v>-1510.3495800000001</v>
      </c>
      <c r="AA9" s="29">
        <v>-1304.1032409999998</v>
      </c>
      <c r="AB9" s="29">
        <v>-1250.4996700000002</v>
      </c>
      <c r="AC9" s="29">
        <v>-1713.069477</v>
      </c>
      <c r="AD9" s="29">
        <v>-1783.7097329999999</v>
      </c>
      <c r="AE9" s="29">
        <v>-1564.6067540000001</v>
      </c>
      <c r="AF9" s="29">
        <v>-1546.1416609999997</v>
      </c>
      <c r="AG9" s="29">
        <v>-1738.1130520000006</v>
      </c>
    </row>
    <row r="10" spans="1:33" x14ac:dyDescent="0.25">
      <c r="A10" s="26" t="s">
        <v>18</v>
      </c>
      <c r="B10" s="30"/>
      <c r="C10" s="30"/>
      <c r="D10" s="30"/>
      <c r="E10" s="30"/>
      <c r="F10" s="30">
        <v>145.47399999999999</v>
      </c>
      <c r="G10" s="30">
        <v>181.464</v>
      </c>
      <c r="H10" s="30">
        <v>184.45699999999999</v>
      </c>
      <c r="I10" s="30">
        <v>293.23999999999995</v>
      </c>
      <c r="J10" s="30">
        <v>297.75400000000002</v>
      </c>
      <c r="K10" s="30">
        <v>484.82300000000021</v>
      </c>
      <c r="L10" s="30">
        <v>518.23499999999979</v>
      </c>
      <c r="M10" s="30">
        <v>449.84599999999983</v>
      </c>
      <c r="N10" s="30">
        <v>489.21900000000011</v>
      </c>
      <c r="O10" s="30">
        <v>587.93500000000006</v>
      </c>
      <c r="P10" s="30">
        <v>661.88238200000001</v>
      </c>
      <c r="Q10" s="30">
        <v>663.81958900000018</v>
      </c>
      <c r="R10" s="30">
        <v>855.32833900000003</v>
      </c>
      <c r="S10" s="30">
        <v>1051.7392399999999</v>
      </c>
      <c r="T10" s="30">
        <v>1027.2923350000001</v>
      </c>
      <c r="U10" s="30">
        <v>958.37797099999989</v>
      </c>
      <c r="V10" s="30">
        <v>1232</v>
      </c>
      <c r="W10" s="30">
        <v>1329</v>
      </c>
      <c r="X10" s="30">
        <v>1427.4583427645489</v>
      </c>
      <c r="Y10" s="30">
        <v>1397.1898172354508</v>
      </c>
      <c r="Z10" s="30">
        <v>1829.246259</v>
      </c>
      <c r="AA10" s="30">
        <v>2035.105368</v>
      </c>
      <c r="AB10" s="30">
        <v>2217.2240000000002</v>
      </c>
      <c r="AC10" s="30">
        <v>2059.6907300000012</v>
      </c>
      <c r="AD10" s="30">
        <v>2342.279603</v>
      </c>
      <c r="AE10" s="30">
        <v>2556.496329999999</v>
      </c>
      <c r="AF10" s="30">
        <v>2654.2011390000007</v>
      </c>
      <c r="AG10" s="30">
        <v>2538.2652850000013</v>
      </c>
    </row>
    <row r="11" spans="1:33" x14ac:dyDescent="0.25">
      <c r="A11" s="26"/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  <c r="AG11" s="30"/>
    </row>
    <row r="12" spans="1:33" x14ac:dyDescent="0.25">
      <c r="A12" s="18" t="s">
        <v>55</v>
      </c>
      <c r="B12" s="29"/>
      <c r="C12" s="29"/>
      <c r="D12" s="29"/>
      <c r="E12" s="29"/>
      <c r="F12" s="29">
        <v>-27.324999999999999</v>
      </c>
      <c r="G12" s="29">
        <v>-28.545999999999999</v>
      </c>
      <c r="H12" s="29">
        <v>-22.542999999999999</v>
      </c>
      <c r="I12" s="29">
        <v>-32.355000000000004</v>
      </c>
      <c r="J12" s="29">
        <v>-29.15</v>
      </c>
      <c r="K12" s="29">
        <v>-37.797999999999995</v>
      </c>
      <c r="L12" s="29">
        <v>-37.798000000000002</v>
      </c>
      <c r="M12" s="29">
        <v>-35.048999999999992</v>
      </c>
      <c r="N12" s="29">
        <v>-40.607999999999997</v>
      </c>
      <c r="O12" s="29">
        <v>-40.134999999999998</v>
      </c>
      <c r="P12" s="29">
        <v>-46.756605000000008</v>
      </c>
      <c r="Q12" s="29">
        <v>-65.905778999999995</v>
      </c>
      <c r="R12" s="29">
        <v>-82.529794999999993</v>
      </c>
      <c r="S12" s="29">
        <v>-88.036094000000006</v>
      </c>
      <c r="T12" s="29">
        <v>-89.316980000000001</v>
      </c>
      <c r="U12" s="29">
        <v>-85.327935999999966</v>
      </c>
      <c r="V12" s="29">
        <v>-113</v>
      </c>
      <c r="W12" s="29">
        <v>-118</v>
      </c>
      <c r="X12" s="29">
        <v>-124.78137900000002</v>
      </c>
      <c r="Y12" s="29">
        <v>-190.02173199999993</v>
      </c>
      <c r="Z12" s="29">
        <v>-198.99273400000001</v>
      </c>
      <c r="AA12" s="29">
        <v>-212.41809599999996</v>
      </c>
      <c r="AB12" s="29">
        <v>-246.59985799999998</v>
      </c>
      <c r="AC12" s="29">
        <v>-228.78808600000002</v>
      </c>
      <c r="AD12" s="29">
        <v>-212.28629699999999</v>
      </c>
      <c r="AE12" s="29">
        <v>-218.466994</v>
      </c>
      <c r="AF12" s="29">
        <v>-217.65732500000001</v>
      </c>
      <c r="AG12" s="29">
        <v>-211.47355400000004</v>
      </c>
    </row>
    <row r="13" spans="1:33" x14ac:dyDescent="0.25">
      <c r="A13" s="18" t="s">
        <v>19</v>
      </c>
      <c r="B13" s="29"/>
      <c r="C13" s="29"/>
      <c r="D13" s="29"/>
      <c r="E13" s="29"/>
      <c r="F13" s="29">
        <v>3.7999999999999999E-2</v>
      </c>
      <c r="G13" s="29">
        <v>19.552</v>
      </c>
      <c r="H13" s="29">
        <v>0.84799999999999898</v>
      </c>
      <c r="I13" s="29">
        <v>2.3960000000000008</v>
      </c>
      <c r="J13" s="29">
        <v>1.8580000000000001</v>
      </c>
      <c r="K13" s="29">
        <v>2.9620000000000002</v>
      </c>
      <c r="L13" s="29">
        <v>2.7839999999999998</v>
      </c>
      <c r="M13" s="29">
        <v>6.444</v>
      </c>
      <c r="N13" s="29">
        <v>2.0179999999999998</v>
      </c>
      <c r="O13" s="29">
        <v>4.16</v>
      </c>
      <c r="P13" s="29">
        <v>3.855275999999999</v>
      </c>
      <c r="Q13" s="29">
        <v>1.2158320000000007</v>
      </c>
      <c r="R13" s="29">
        <v>14.320202</v>
      </c>
      <c r="S13" s="29">
        <v>3.8677720000000004</v>
      </c>
      <c r="T13" s="29">
        <v>8.5843799999999995</v>
      </c>
      <c r="U13" s="29">
        <v>21.011218</v>
      </c>
      <c r="V13" s="29">
        <v>1</v>
      </c>
      <c r="W13" s="29">
        <v>2</v>
      </c>
      <c r="X13" s="29">
        <v>0.98631400000000014</v>
      </c>
      <c r="Y13" s="29">
        <v>1.3378649999999999</v>
      </c>
      <c r="Z13" s="29">
        <v>183.70084499999999</v>
      </c>
      <c r="AA13" s="29">
        <v>212.64932999999999</v>
      </c>
      <c r="AB13" s="29">
        <v>37.397838000000036</v>
      </c>
      <c r="AC13" s="29">
        <v>34.510832999999991</v>
      </c>
      <c r="AD13" s="29">
        <v>138.98725400000001</v>
      </c>
      <c r="AE13" s="29">
        <v>44.218298000000004</v>
      </c>
      <c r="AF13" s="29">
        <v>55.823593999999986</v>
      </c>
      <c r="AG13" s="29">
        <v>35.746122999999983</v>
      </c>
    </row>
    <row r="14" spans="1:33" x14ac:dyDescent="0.25">
      <c r="A14" s="18" t="s">
        <v>20</v>
      </c>
      <c r="B14" s="29"/>
      <c r="C14" s="29"/>
      <c r="D14" s="29"/>
      <c r="E14" s="29"/>
      <c r="F14" s="29">
        <v>0</v>
      </c>
      <c r="G14" s="29">
        <v>0</v>
      </c>
      <c r="H14" s="29">
        <v>-4.1660000000000004</v>
      </c>
      <c r="I14" s="29">
        <v>-6.1509999999999998</v>
      </c>
      <c r="J14" s="29">
        <v>-1.7689999999999999</v>
      </c>
      <c r="K14" s="29">
        <v>-2.0060000000000002</v>
      </c>
      <c r="L14" s="29">
        <v>0.93100000000000005</v>
      </c>
      <c r="M14" s="29">
        <v>-10.623000000000001</v>
      </c>
      <c r="N14" s="29">
        <v>-1.171</v>
      </c>
      <c r="O14" s="29">
        <v>-8.3510000000000009</v>
      </c>
      <c r="P14" s="29">
        <v>-1.4040079999999993</v>
      </c>
      <c r="Q14" s="29">
        <v>-35.446579</v>
      </c>
      <c r="R14" s="29">
        <v>-10.025935</v>
      </c>
      <c r="S14" s="29">
        <v>-7.4060950000000005</v>
      </c>
      <c r="T14" s="29">
        <v>-8.0044599999999999</v>
      </c>
      <c r="U14" s="29">
        <v>-13.214081999999998</v>
      </c>
      <c r="V14" s="29">
        <v>-21</v>
      </c>
      <c r="W14" s="29">
        <v>-11</v>
      </c>
      <c r="X14" s="29">
        <v>-40.135049764548896</v>
      </c>
      <c r="Y14" s="29">
        <v>-2267.706853235451</v>
      </c>
      <c r="Z14" s="29">
        <v>-112.637182</v>
      </c>
      <c r="AA14" s="29">
        <v>-57.352043000000009</v>
      </c>
      <c r="AB14" s="29">
        <v>-24.833890999999994</v>
      </c>
      <c r="AC14" s="29">
        <v>-36.552536000000003</v>
      </c>
      <c r="AD14" s="29">
        <v>-89.002882999999997</v>
      </c>
      <c r="AE14" s="29">
        <v>-82.651883999999995</v>
      </c>
      <c r="AF14" s="29">
        <v>-95.981249999999989</v>
      </c>
      <c r="AG14" s="29">
        <v>-180.36863700000004</v>
      </c>
    </row>
    <row r="15" spans="1:33" x14ac:dyDescent="0.25">
      <c r="A15" s="18" t="s">
        <v>143</v>
      </c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>
        <v>1.3761629</v>
      </c>
      <c r="AA15" s="29">
        <v>-4.0580328999999997</v>
      </c>
      <c r="AB15" s="29">
        <v>-7.0200209999999998</v>
      </c>
      <c r="AC15" s="29">
        <v>19.432903</v>
      </c>
      <c r="AD15" s="29">
        <v>3.5658650000000001</v>
      </c>
      <c r="AE15" s="29">
        <v>20.198235</v>
      </c>
      <c r="AF15" s="29">
        <v>28.365656999999999</v>
      </c>
      <c r="AG15" s="29">
        <v>182.39605599999999</v>
      </c>
    </row>
    <row r="16" spans="1:33" ht="27.6" x14ac:dyDescent="0.25">
      <c r="A16" s="27" t="s">
        <v>71</v>
      </c>
      <c r="B16" s="31"/>
      <c r="C16" s="31"/>
      <c r="D16" s="31"/>
      <c r="E16" s="31"/>
      <c r="F16" s="31">
        <v>118.18699999999998</v>
      </c>
      <c r="G16" s="31">
        <v>172.47</v>
      </c>
      <c r="H16" s="31">
        <v>158.596</v>
      </c>
      <c r="I16" s="31">
        <v>257.12999999999994</v>
      </c>
      <c r="J16" s="31">
        <v>268.69300000000004</v>
      </c>
      <c r="K16" s="31">
        <v>447.98100000000022</v>
      </c>
      <c r="L16" s="31">
        <v>484.15199999999976</v>
      </c>
      <c r="M16" s="31">
        <v>410.61799999999988</v>
      </c>
      <c r="N16" s="31">
        <v>449.45800000000008</v>
      </c>
      <c r="O16" s="31">
        <v>543.60900000000004</v>
      </c>
      <c r="P16" s="31">
        <v>617.577045</v>
      </c>
      <c r="Q16" s="31">
        <v>563.68306300000017</v>
      </c>
      <c r="R16" s="31">
        <v>777.09281099999998</v>
      </c>
      <c r="S16" s="31">
        <v>960.16482299999973</v>
      </c>
      <c r="T16" s="31">
        <v>938.55527500000005</v>
      </c>
      <c r="U16" s="31">
        <v>880.847171</v>
      </c>
      <c r="V16" s="31">
        <v>1099</v>
      </c>
      <c r="W16" s="31">
        <v>1202</v>
      </c>
      <c r="X16" s="31">
        <v>1263.5282279999999</v>
      </c>
      <c r="Y16" s="31">
        <v>-1059.2009030000002</v>
      </c>
      <c r="Z16" s="31">
        <v>1702.6933509000003</v>
      </c>
      <c r="AA16" s="31">
        <v>1973.9265261</v>
      </c>
      <c r="AB16" s="31">
        <v>1976.1680680000002</v>
      </c>
      <c r="AC16" s="31">
        <v>1848.2938440000012</v>
      </c>
      <c r="AD16" s="31">
        <v>2183.5435419999999</v>
      </c>
      <c r="AE16" s="31">
        <v>2319.7939849999993</v>
      </c>
      <c r="AF16" s="31">
        <v>2424.7518149999996</v>
      </c>
      <c r="AG16" s="31">
        <v>2364.565273000002</v>
      </c>
    </row>
    <row r="17" spans="1:33" ht="18.75" customHeight="1" x14ac:dyDescent="0.25">
      <c r="A17" s="27"/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</row>
    <row r="18" spans="1:33" s="28" customFormat="1" ht="27.6" x14ac:dyDescent="0.25">
      <c r="A18" s="18" t="s">
        <v>60</v>
      </c>
      <c r="B18" s="29"/>
      <c r="C18" s="29"/>
      <c r="D18" s="29"/>
      <c r="E18" s="29"/>
      <c r="F18" s="29">
        <v>396.911</v>
      </c>
      <c r="G18" s="29">
        <v>259.49599999999998</v>
      </c>
      <c r="H18" s="29">
        <v>347.28699999999992</v>
      </c>
      <c r="I18" s="29">
        <v>772.37900000000013</v>
      </c>
      <c r="J18" s="29">
        <v>660.67200000000003</v>
      </c>
      <c r="K18" s="29">
        <v>866.06299999999987</v>
      </c>
      <c r="L18" s="29">
        <v>450.26700000000005</v>
      </c>
      <c r="M18" s="29">
        <v>585.17599999999993</v>
      </c>
      <c r="N18" s="29">
        <v>1738.01</v>
      </c>
      <c r="O18" s="29">
        <v>603.24100000000021</v>
      </c>
      <c r="P18" s="29">
        <v>983.06175799999983</v>
      </c>
      <c r="Q18" s="29">
        <v>1509.3370839999998</v>
      </c>
      <c r="R18" s="29">
        <v>1914.267173</v>
      </c>
      <c r="S18" s="29">
        <v>1596.2236030000001</v>
      </c>
      <c r="T18" s="29">
        <v>2533.488609</v>
      </c>
      <c r="U18" s="29">
        <v>2078.2459310000004</v>
      </c>
      <c r="V18" s="29">
        <v>4437</v>
      </c>
      <c r="W18" s="29">
        <v>4601.3059999999996</v>
      </c>
      <c r="X18" s="29">
        <v>5311.3896539999987</v>
      </c>
      <c r="Y18" s="29">
        <v>7012.9447555463776</v>
      </c>
      <c r="Z18" s="29">
        <v>9235.3197640381495</v>
      </c>
      <c r="AA18" s="29">
        <v>3841.3933126073298</v>
      </c>
      <c r="AB18" s="29">
        <v>-6468.2809798102799</v>
      </c>
      <c r="AC18" s="29">
        <v>-11729.629229337501</v>
      </c>
      <c r="AD18" s="29">
        <v>-13521.040118927</v>
      </c>
      <c r="AE18" s="29">
        <v>-7351.4304090730202</v>
      </c>
      <c r="AF18" s="29">
        <v>-4923.6299169999802</v>
      </c>
      <c r="AG18" s="29">
        <v>-5333.8014719999992</v>
      </c>
    </row>
    <row r="19" spans="1:33" x14ac:dyDescent="0.25">
      <c r="A19" s="75" t="s">
        <v>72</v>
      </c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101">
        <v>-2.1302555463756323</v>
      </c>
      <c r="Z19" s="101">
        <v>-13.162718938148499</v>
      </c>
      <c r="AA19" s="101">
        <v>-6.0784127073298695</v>
      </c>
      <c r="AB19" s="101">
        <v>-16.257958189724683</v>
      </c>
      <c r="AC19" s="101">
        <v>437.3271381614183</v>
      </c>
      <c r="AD19" s="101">
        <v>19.760385926983119</v>
      </c>
      <c r="AE19" s="101">
        <v>-5.4910449269831183</v>
      </c>
      <c r="AF19" s="101">
        <v>18.067134999999997</v>
      </c>
      <c r="AG19" s="101">
        <v>-7.520590999999996</v>
      </c>
    </row>
    <row r="20" spans="1:33" x14ac:dyDescent="0.25">
      <c r="A20" s="27" t="s">
        <v>62</v>
      </c>
      <c r="B20" s="31"/>
      <c r="C20" s="31"/>
      <c r="D20" s="31"/>
      <c r="E20" s="31"/>
      <c r="F20" s="31">
        <v>515.09799999999996</v>
      </c>
      <c r="G20" s="31">
        <v>431.96600000000001</v>
      </c>
      <c r="H20" s="31">
        <v>505.88299999999992</v>
      </c>
      <c r="I20" s="31">
        <v>1029.509</v>
      </c>
      <c r="J20" s="31">
        <v>929.36500000000001</v>
      </c>
      <c r="K20" s="31">
        <v>1314.0440000000001</v>
      </c>
      <c r="L20" s="31">
        <v>934.41899999999987</v>
      </c>
      <c r="M20" s="31">
        <v>995.79399999999987</v>
      </c>
      <c r="N20" s="31">
        <v>2187.4679999999998</v>
      </c>
      <c r="O20" s="31">
        <v>1146.8500000000004</v>
      </c>
      <c r="P20" s="31">
        <v>1600.6388029999998</v>
      </c>
      <c r="Q20" s="31">
        <v>2073.0201470000002</v>
      </c>
      <c r="R20" s="31">
        <v>2691.3599839999997</v>
      </c>
      <c r="S20" s="31">
        <v>2556.388426</v>
      </c>
      <c r="T20" s="31">
        <v>3472.0438840000002</v>
      </c>
      <c r="U20" s="31">
        <v>2959.0931020000003</v>
      </c>
      <c r="V20" s="31">
        <v>5536</v>
      </c>
      <c r="W20" s="31">
        <v>5803.3059999999996</v>
      </c>
      <c r="X20" s="31">
        <v>6574.9178819999988</v>
      </c>
      <c r="Y20" s="31">
        <v>5951.6135970000023</v>
      </c>
      <c r="Z20" s="31">
        <v>10924.850396</v>
      </c>
      <c r="AA20" s="31">
        <v>5809.2414260000014</v>
      </c>
      <c r="AB20" s="31">
        <v>-4508.3708699999997</v>
      </c>
      <c r="AC20" s="31">
        <v>-9444.0082471760998</v>
      </c>
      <c r="AD20" s="31">
        <v>-11317.736191</v>
      </c>
      <c r="AE20" s="31">
        <v>-5037.1274690000027</v>
      </c>
      <c r="AF20" s="31">
        <v>-2480.8109669999976</v>
      </c>
      <c r="AG20" s="31">
        <v>-2976.7567899999958</v>
      </c>
    </row>
    <row r="21" spans="1:33" x14ac:dyDescent="0.25">
      <c r="A21" s="27"/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</row>
    <row r="22" spans="1:33" ht="27.6" x14ac:dyDescent="0.25">
      <c r="A22" s="18" t="s">
        <v>56</v>
      </c>
      <c r="B22" s="29"/>
      <c r="C22" s="29"/>
      <c r="D22" s="29"/>
      <c r="E22" s="29"/>
      <c r="F22" s="29">
        <v>0</v>
      </c>
      <c r="G22" s="29">
        <v>0</v>
      </c>
      <c r="H22" s="29"/>
      <c r="I22" s="29"/>
      <c r="J22" s="29"/>
      <c r="K22" s="29"/>
      <c r="L22" s="29"/>
      <c r="M22" s="29"/>
      <c r="N22" s="29"/>
      <c r="O22" s="29"/>
      <c r="P22" s="29"/>
      <c r="Q22" s="29">
        <v>88.316000000000003</v>
      </c>
      <c r="R22" s="29">
        <v>-1.5662499999999999</v>
      </c>
      <c r="S22" s="29">
        <v>-1.3695010000000003</v>
      </c>
      <c r="T22" s="29">
        <v>-17.990062999999999</v>
      </c>
      <c r="U22" s="29">
        <v>52.932813999999993</v>
      </c>
      <c r="V22" s="29">
        <v>-9</v>
      </c>
      <c r="W22" s="29">
        <v>0</v>
      </c>
      <c r="X22" s="29">
        <v>8.1716850000000001</v>
      </c>
      <c r="Y22" s="29">
        <v>329.86676185945987</v>
      </c>
      <c r="Z22" s="29">
        <v>26.492018999999999</v>
      </c>
      <c r="AA22" s="29">
        <v>-196.48448199999999</v>
      </c>
      <c r="AB22" s="29">
        <v>1552.8663724456201</v>
      </c>
      <c r="AC22" s="29">
        <v>-973.24254139275001</v>
      </c>
      <c r="AD22" s="29">
        <v>-446.976001</v>
      </c>
      <c r="AE22" s="29">
        <v>113.999143</v>
      </c>
      <c r="AF22" s="29">
        <v>-1225.108007</v>
      </c>
      <c r="AG22" s="29">
        <v>714.51293500000008</v>
      </c>
    </row>
    <row r="23" spans="1:33" x14ac:dyDescent="0.25">
      <c r="A23" s="18" t="s">
        <v>140</v>
      </c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>
        <v>-1058</v>
      </c>
      <c r="AE23" s="29">
        <v>0</v>
      </c>
      <c r="AF23" s="29">
        <v>0</v>
      </c>
      <c r="AG23" s="29">
        <v>0</v>
      </c>
    </row>
    <row r="24" spans="1:33" x14ac:dyDescent="0.25">
      <c r="A24" s="18" t="s">
        <v>66</v>
      </c>
      <c r="B24" s="29"/>
      <c r="C24" s="29"/>
      <c r="D24" s="29"/>
      <c r="E24" s="29"/>
      <c r="F24" s="29">
        <v>0</v>
      </c>
      <c r="G24" s="29">
        <v>0.193</v>
      </c>
      <c r="H24" s="29">
        <v>0.255</v>
      </c>
      <c r="I24" s="29">
        <v>3.823</v>
      </c>
      <c r="J24" s="29">
        <v>3.891</v>
      </c>
      <c r="K24" s="29">
        <v>6.8719999999999999</v>
      </c>
      <c r="L24" s="29">
        <v>4</v>
      </c>
      <c r="M24" s="29">
        <v>12</v>
      </c>
      <c r="N24" s="29">
        <v>0</v>
      </c>
      <c r="O24" s="29">
        <v>4.218</v>
      </c>
      <c r="P24" s="29">
        <v>5.7709840000000003</v>
      </c>
      <c r="Q24" s="29">
        <v>25.357052999999993</v>
      </c>
      <c r="R24" s="29">
        <v>12.785676</v>
      </c>
      <c r="S24" s="29">
        <v>24.895129999999995</v>
      </c>
      <c r="T24" s="29">
        <v>20.582857000000001</v>
      </c>
      <c r="U24" s="29">
        <v>22.781129</v>
      </c>
      <c r="V24" s="29">
        <v>18</v>
      </c>
      <c r="W24" s="29">
        <v>10.462999999999999</v>
      </c>
      <c r="X24" s="29">
        <v>17.145992</v>
      </c>
      <c r="Y24" s="29">
        <v>106.73969199999999</v>
      </c>
      <c r="Z24" s="29">
        <v>65.889768000000004</v>
      </c>
      <c r="AA24" s="29">
        <v>-4.4865350000000035</v>
      </c>
      <c r="AB24" s="29">
        <v>45.954978999999994</v>
      </c>
      <c r="AC24" s="29">
        <v>208.493448</v>
      </c>
      <c r="AD24" s="29">
        <v>38.639575999999998</v>
      </c>
      <c r="AE24" s="29">
        <v>8.432731000000004</v>
      </c>
      <c r="AF24" s="29">
        <v>114.623008</v>
      </c>
      <c r="AG24" s="29">
        <v>162.18901199999999</v>
      </c>
    </row>
    <row r="25" spans="1:33" ht="29.4" customHeight="1" x14ac:dyDescent="0.25">
      <c r="A25" s="18" t="s">
        <v>65</v>
      </c>
      <c r="B25" s="29"/>
      <c r="C25" s="29"/>
      <c r="D25" s="29"/>
      <c r="E25" s="29"/>
      <c r="F25" s="29">
        <v>-76.042000000000002</v>
      </c>
      <c r="G25" s="29">
        <v>-92.343000000000004</v>
      </c>
      <c r="H25" s="29">
        <v>-89.483000000000004</v>
      </c>
      <c r="I25" s="29">
        <v>-109.10200000000003</v>
      </c>
      <c r="J25" s="29">
        <v>-109.075</v>
      </c>
      <c r="K25" s="29">
        <v>-175.41399999999999</v>
      </c>
      <c r="L25" s="29">
        <v>-184.11800000000005</v>
      </c>
      <c r="M25" s="29">
        <v>-229.18</v>
      </c>
      <c r="N25" s="29">
        <v>-209.11600000000001</v>
      </c>
      <c r="O25" s="29">
        <v>-256.43599999999998</v>
      </c>
      <c r="P25" s="29">
        <v>-261.94043599999998</v>
      </c>
      <c r="Q25" s="29">
        <v>-195.71947699999998</v>
      </c>
      <c r="R25" s="29">
        <v>-309.269789</v>
      </c>
      <c r="S25" s="29">
        <v>-331.77655799999997</v>
      </c>
      <c r="T25" s="29">
        <v>-352.82613900000001</v>
      </c>
      <c r="U25" s="29">
        <v>-274.65934100000004</v>
      </c>
      <c r="V25" s="29">
        <v>-306</v>
      </c>
      <c r="W25" s="29">
        <v>-288.62099999999998</v>
      </c>
      <c r="X25" s="29">
        <v>-291.88182000000006</v>
      </c>
      <c r="Y25" s="29">
        <v>-401.00752</v>
      </c>
      <c r="Z25" s="29">
        <v>-467.55441300000001</v>
      </c>
      <c r="AA25" s="29">
        <v>-415.19468699999999</v>
      </c>
      <c r="AB25" s="29">
        <v>-543.23380700000007</v>
      </c>
      <c r="AC25" s="29">
        <v>-849.41725300000007</v>
      </c>
      <c r="AD25" s="29">
        <v>-999.088573</v>
      </c>
      <c r="AE25" s="29">
        <v>-1202.268611</v>
      </c>
      <c r="AF25" s="29">
        <v>-1334.3664440000002</v>
      </c>
      <c r="AG25" s="29">
        <v>-1403.5836479999994</v>
      </c>
    </row>
    <row r="26" spans="1:33" x14ac:dyDescent="0.25">
      <c r="A26" s="50" t="s">
        <v>67</v>
      </c>
      <c r="F26" s="50">
        <v>0</v>
      </c>
      <c r="G26" s="50">
        <v>0</v>
      </c>
      <c r="H26" s="50">
        <v>0</v>
      </c>
      <c r="I26" s="50">
        <v>0</v>
      </c>
      <c r="J26" s="50">
        <v>0</v>
      </c>
      <c r="K26" s="50">
        <v>0</v>
      </c>
      <c r="L26" s="50">
        <v>0</v>
      </c>
      <c r="M26" s="50">
        <v>0</v>
      </c>
      <c r="N26" s="66">
        <v>-85.034999999999997</v>
      </c>
      <c r="O26" s="66">
        <v>-216.358</v>
      </c>
      <c r="P26" s="66">
        <v>198.688749</v>
      </c>
      <c r="Q26" s="51">
        <v>-138.75373399999998</v>
      </c>
      <c r="R26" s="51">
        <v>357.86713200000003</v>
      </c>
      <c r="S26" s="51">
        <v>126.49074999999999</v>
      </c>
      <c r="T26" s="51">
        <v>-12.015183</v>
      </c>
      <c r="U26" s="51">
        <v>183.50879100000003</v>
      </c>
      <c r="V26" s="51">
        <v>-589.79999999999995</v>
      </c>
      <c r="W26" s="51">
        <v>225.464</v>
      </c>
      <c r="X26" s="51">
        <v>-74.668276000000105</v>
      </c>
      <c r="Y26" s="51">
        <v>514.86836600000004</v>
      </c>
      <c r="Z26" s="51">
        <v>-658.49931200000003</v>
      </c>
      <c r="AA26" s="51">
        <v>-2309.2111869999999</v>
      </c>
      <c r="AB26" s="51">
        <v>-1408.0029020000002</v>
      </c>
      <c r="AC26" s="51">
        <v>-2202.5599179999999</v>
      </c>
      <c r="AD26" s="51">
        <v>-616.63122999999996</v>
      </c>
      <c r="AE26" s="51">
        <v>-3295.804275</v>
      </c>
      <c r="AF26" s="51">
        <v>1307.9812729999999</v>
      </c>
      <c r="AG26" s="51">
        <v>3023.447208</v>
      </c>
    </row>
    <row r="27" spans="1:33" ht="27.6" x14ac:dyDescent="0.25">
      <c r="A27" s="18" t="s">
        <v>68</v>
      </c>
      <c r="B27" s="29"/>
      <c r="C27" s="29"/>
      <c r="D27" s="29"/>
      <c r="E27" s="29"/>
      <c r="F27" s="29">
        <v>-7.702</v>
      </c>
      <c r="G27" s="29">
        <v>10.971</v>
      </c>
      <c r="H27" s="29">
        <v>2.2089999999999996</v>
      </c>
      <c r="I27" s="29">
        <v>-1.8739999999999997</v>
      </c>
      <c r="J27" s="29">
        <v>17.518000000000001</v>
      </c>
      <c r="K27" s="29">
        <v>-29.478999999999999</v>
      </c>
      <c r="L27" s="29">
        <v>41.466999999999999</v>
      </c>
      <c r="M27" s="29">
        <v>-18.643999999999998</v>
      </c>
      <c r="N27" s="29">
        <v>-312.57100000000003</v>
      </c>
      <c r="O27" s="29">
        <v>-35.48399999999998</v>
      </c>
      <c r="P27" s="29">
        <v>63.594405000000052</v>
      </c>
      <c r="Q27" s="29">
        <v>323.74228999999997</v>
      </c>
      <c r="R27" s="29">
        <v>-128.58532400000001</v>
      </c>
      <c r="S27" s="29">
        <v>-225.11066899999997</v>
      </c>
      <c r="T27" s="29">
        <v>18.288141</v>
      </c>
      <c r="U27" s="29">
        <v>157.16369400000002</v>
      </c>
      <c r="V27" s="29">
        <v>123.277</v>
      </c>
      <c r="W27" s="29">
        <v>142.07599999999999</v>
      </c>
      <c r="X27" s="29">
        <v>36.526820999999998</v>
      </c>
      <c r="Y27" s="29">
        <v>517.51593200000002</v>
      </c>
      <c r="Z27" s="29">
        <v>421.14734299999998</v>
      </c>
      <c r="AA27" s="29">
        <v>462.13747000000001</v>
      </c>
      <c r="AB27" s="29">
        <v>80.326072000000067</v>
      </c>
      <c r="AC27" s="29">
        <v>151.69093599999997</v>
      </c>
      <c r="AD27" s="29">
        <v>-448.288479</v>
      </c>
      <c r="AE27" s="29">
        <v>256.94450399999999</v>
      </c>
      <c r="AF27" s="29">
        <v>-18.559690999999987</v>
      </c>
      <c r="AG27" s="29">
        <v>-963.04729599999996</v>
      </c>
    </row>
    <row r="28" spans="1:33" x14ac:dyDescent="0.25">
      <c r="A28" s="18" t="s">
        <v>63</v>
      </c>
      <c r="B28" s="51"/>
      <c r="C28" s="51"/>
      <c r="D28" s="51"/>
      <c r="E28" s="51"/>
      <c r="F28" s="51">
        <v>0</v>
      </c>
      <c r="G28" s="51">
        <v>0</v>
      </c>
      <c r="H28" s="51">
        <v>0</v>
      </c>
      <c r="I28" s="51">
        <v>0</v>
      </c>
      <c r="J28" s="51">
        <v>0</v>
      </c>
      <c r="K28" s="51">
        <v>0</v>
      </c>
      <c r="L28" s="51">
        <v>-95</v>
      </c>
      <c r="M28" s="51">
        <v>297</v>
      </c>
      <c r="N28" s="51">
        <v>-12.426</v>
      </c>
      <c r="O28" s="51">
        <v>-22.167000000000002</v>
      </c>
      <c r="P28" s="51">
        <v>-17.623608000000001</v>
      </c>
      <c r="Q28" s="51">
        <v>-101.29049199999997</v>
      </c>
      <c r="R28" s="51">
        <v>-33.592054999999995</v>
      </c>
      <c r="S28" s="51">
        <v>-51.312244</v>
      </c>
      <c r="T28" s="51">
        <v>-43.494122000000004</v>
      </c>
      <c r="U28" s="51">
        <v>-39.219484999999999</v>
      </c>
      <c r="V28" s="51">
        <v>-63.558</v>
      </c>
      <c r="W28" s="51">
        <v>-160.83434199999999</v>
      </c>
      <c r="X28" s="51">
        <v>-209.725123</v>
      </c>
      <c r="Y28" s="51">
        <v>502.6836881405402</v>
      </c>
      <c r="Z28" s="51">
        <v>300.1891</v>
      </c>
      <c r="AA28" s="51">
        <v>-1828.4847890000001</v>
      </c>
      <c r="AB28" s="51">
        <v>-744.80198744561994</v>
      </c>
      <c r="AC28" s="51">
        <v>141.99273156885056</v>
      </c>
      <c r="AD28" s="51">
        <v>691.04804600000011</v>
      </c>
      <c r="AE28" s="51">
        <v>-84.99194</v>
      </c>
      <c r="AF28" s="51">
        <v>-70.962474000000157</v>
      </c>
      <c r="AG28" s="51">
        <v>-74.56280599999991</v>
      </c>
    </row>
    <row r="29" spans="1:33" x14ac:dyDescent="0.25">
      <c r="A29" s="26" t="s">
        <v>64</v>
      </c>
      <c r="B29" s="30"/>
      <c r="C29" s="30"/>
      <c r="D29" s="30"/>
      <c r="E29" s="30"/>
      <c r="F29" s="30">
        <v>431.35399999999998</v>
      </c>
      <c r="G29" s="30">
        <v>350.78699999999998</v>
      </c>
      <c r="H29" s="30">
        <v>418.86399999999992</v>
      </c>
      <c r="I29" s="30">
        <v>922.35599999999988</v>
      </c>
      <c r="J29" s="30">
        <v>841.69899999999996</v>
      </c>
      <c r="K29" s="30">
        <v>1116.0230000000001</v>
      </c>
      <c r="L29" s="30">
        <v>700.7679999999998</v>
      </c>
      <c r="M29" s="30">
        <v>1056.9699999999998</v>
      </c>
      <c r="N29" s="30">
        <v>1568.3199999999997</v>
      </c>
      <c r="O29" s="30">
        <v>620.62300000000039</v>
      </c>
      <c r="P29" s="30">
        <v>1589.1288969999998</v>
      </c>
      <c r="Q29" s="30">
        <v>2074.6717869999998</v>
      </c>
      <c r="R29" s="30">
        <v>2588.9993739999995</v>
      </c>
      <c r="S29" s="30">
        <v>2098.2053339999993</v>
      </c>
      <c r="T29" s="30">
        <v>3084.5893749999996</v>
      </c>
      <c r="U29" s="30">
        <v>3061.6007040000004</v>
      </c>
      <c r="V29" s="30">
        <v>4708.9189999999999</v>
      </c>
      <c r="W29" s="30">
        <v>5731.8536579999991</v>
      </c>
      <c r="X29" s="30">
        <v>6060.4871609999982</v>
      </c>
      <c r="Y29" s="30">
        <v>7522.2805170000029</v>
      </c>
      <c r="Z29" s="30">
        <v>10612.514900999999</v>
      </c>
      <c r="AA29" s="30">
        <v>1517.5172160000002</v>
      </c>
      <c r="AB29" s="30">
        <v>-5525.262142999999</v>
      </c>
      <c r="AC29" s="30">
        <v>-12967.050843999998</v>
      </c>
      <c r="AD29" s="30">
        <v>-14157.032851999998</v>
      </c>
      <c r="AE29" s="30">
        <v>-9240.815917000009</v>
      </c>
      <c r="AF29" s="30">
        <v>-3707.2033019999908</v>
      </c>
      <c r="AG29" s="30">
        <v>-1517.8013849999952</v>
      </c>
    </row>
    <row r="30" spans="1:33" x14ac:dyDescent="0.25">
      <c r="A30" s="26"/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  <c r="AF30" s="30"/>
      <c r="AG30" s="30"/>
    </row>
    <row r="31" spans="1:33" x14ac:dyDescent="0.25">
      <c r="A31" s="18" t="s">
        <v>73</v>
      </c>
      <c r="B31" s="29"/>
      <c r="C31" s="29"/>
      <c r="D31" s="29"/>
      <c r="E31" s="29"/>
      <c r="F31" s="29">
        <v>-9.2720000000000002</v>
      </c>
      <c r="G31" s="29">
        <v>-1.3049999999999999</v>
      </c>
      <c r="H31" s="29">
        <v>-8.5439999999999987</v>
      </c>
      <c r="I31" s="29">
        <v>-15.878000000000004</v>
      </c>
      <c r="J31" s="29">
        <v>-32.709000000000003</v>
      </c>
      <c r="K31" s="29">
        <v>-26.634999999999998</v>
      </c>
      <c r="L31" s="29">
        <v>-23.939</v>
      </c>
      <c r="M31" s="29">
        <v>-51.850999999999985</v>
      </c>
      <c r="N31" s="29">
        <v>-78.247</v>
      </c>
      <c r="O31" s="29">
        <v>11.659999999999997</v>
      </c>
      <c r="P31" s="29">
        <v>-69.856197999999992</v>
      </c>
      <c r="Q31" s="29">
        <v>-63.115761999999989</v>
      </c>
      <c r="R31" s="29">
        <v>-141.387159</v>
      </c>
      <c r="S31" s="29">
        <v>-170.87261100000001</v>
      </c>
      <c r="T31" s="29">
        <v>-107.315701</v>
      </c>
      <c r="U31" s="29">
        <v>33.777492999999993</v>
      </c>
      <c r="V31" s="29">
        <v>-147.6</v>
      </c>
      <c r="W31" s="29">
        <v>-153.57158999999999</v>
      </c>
      <c r="X31" s="29">
        <v>-143.492356</v>
      </c>
      <c r="Y31" s="29">
        <v>-47.496555999999998</v>
      </c>
      <c r="Z31" s="29">
        <v>-343.70640400000002</v>
      </c>
      <c r="AA31" s="29">
        <v>-257.18052399999999</v>
      </c>
      <c r="AB31" s="29">
        <v>-252.54128600000001</v>
      </c>
      <c r="AC31" s="29">
        <v>17.164773000000082</v>
      </c>
      <c r="AD31" s="29">
        <v>-256.62724900000001</v>
      </c>
      <c r="AE31" s="29">
        <v>-247.47460599999999</v>
      </c>
      <c r="AF31" s="29">
        <v>-221.23200799999995</v>
      </c>
      <c r="AG31" s="29">
        <v>259.78835999999995</v>
      </c>
    </row>
    <row r="32" spans="1:33" x14ac:dyDescent="0.25">
      <c r="A32" s="18" t="s">
        <v>74</v>
      </c>
      <c r="B32" s="29"/>
      <c r="C32" s="29"/>
      <c r="D32" s="29"/>
      <c r="E32" s="29"/>
      <c r="F32" s="29">
        <v>-86.015000000000001</v>
      </c>
      <c r="G32" s="29">
        <v>-51.555999999999997</v>
      </c>
      <c r="H32" s="29">
        <v>-64.288000000000011</v>
      </c>
      <c r="I32" s="29">
        <v>-309.48099999999999</v>
      </c>
      <c r="J32" s="29">
        <v>-46.302999999999997</v>
      </c>
      <c r="K32" s="29">
        <v>-167.14099999999999</v>
      </c>
      <c r="L32" s="29">
        <v>-39.582000000000022</v>
      </c>
      <c r="M32" s="29">
        <v>-304</v>
      </c>
      <c r="N32" s="29">
        <v>-305.80599999999998</v>
      </c>
      <c r="O32" s="29">
        <v>-148.82900000000001</v>
      </c>
      <c r="P32" s="29">
        <v>-282.5958149999999</v>
      </c>
      <c r="Q32" s="29">
        <v>-455.8554300000003</v>
      </c>
      <c r="R32" s="29">
        <v>-559.02339600000005</v>
      </c>
      <c r="S32" s="29">
        <v>-173.95093899999995</v>
      </c>
      <c r="T32" s="29">
        <v>-594.24378300000001</v>
      </c>
      <c r="U32" s="29">
        <v>-447.15641600000004</v>
      </c>
      <c r="V32" s="29">
        <v>-877</v>
      </c>
      <c r="W32" s="29">
        <v>-936.14300000000003</v>
      </c>
      <c r="X32" s="29">
        <v>-1153.2190529999998</v>
      </c>
      <c r="Y32" s="29">
        <v>-1613.6803030000001</v>
      </c>
      <c r="Z32" s="29">
        <v>-2259.1833729999998</v>
      </c>
      <c r="AA32" s="29">
        <v>-335.03834000000006</v>
      </c>
      <c r="AB32" s="29">
        <v>1357.5075989999998</v>
      </c>
      <c r="AC32" s="29">
        <v>3114.378999</v>
      </c>
      <c r="AD32" s="29">
        <v>1140.0421590000001</v>
      </c>
      <c r="AE32" s="29">
        <v>2723.332277</v>
      </c>
      <c r="AF32" s="29">
        <v>1488.8091009999998</v>
      </c>
      <c r="AG32" s="29">
        <v>-1118.4300670000002</v>
      </c>
    </row>
    <row r="33" spans="1:33" x14ac:dyDescent="0.25">
      <c r="A33" s="28" t="s">
        <v>70</v>
      </c>
      <c r="B33" s="32"/>
      <c r="C33" s="32"/>
      <c r="D33" s="32"/>
      <c r="E33" s="32"/>
      <c r="F33" s="32">
        <v>336.06700000000001</v>
      </c>
      <c r="G33" s="32">
        <v>297.92599999999999</v>
      </c>
      <c r="H33" s="32">
        <v>346.03199999999993</v>
      </c>
      <c r="I33" s="32">
        <v>596.99699999999984</v>
      </c>
      <c r="J33" s="32">
        <v>762.68700000000001</v>
      </c>
      <c r="K33" s="32">
        <v>922.24700000000018</v>
      </c>
      <c r="L33" s="32">
        <v>637.24699999999984</v>
      </c>
      <c r="M33" s="32">
        <v>701.1189999999998</v>
      </c>
      <c r="N33" s="32">
        <v>1184.2669999999996</v>
      </c>
      <c r="O33" s="32">
        <v>483.45400000000035</v>
      </c>
      <c r="P33" s="32">
        <v>1236.676884</v>
      </c>
      <c r="Q33" s="32">
        <v>1555.7005949999996</v>
      </c>
      <c r="R33" s="32">
        <v>1888.5888189999996</v>
      </c>
      <c r="S33" s="32">
        <v>1753.3817839999992</v>
      </c>
      <c r="T33" s="32">
        <v>2383.0298909999997</v>
      </c>
      <c r="U33" s="32">
        <v>2648.2217810000002</v>
      </c>
      <c r="V33" s="32">
        <v>3684.3189999999995</v>
      </c>
      <c r="W33" s="32">
        <v>4642.1390679999995</v>
      </c>
      <c r="X33" s="32">
        <v>4763.7757519999986</v>
      </c>
      <c r="Y33" s="32">
        <v>5861.1036580000036</v>
      </c>
      <c r="Z33" s="32">
        <v>8009.6251239999983</v>
      </c>
      <c r="AA33" s="32">
        <v>925.29835200000161</v>
      </c>
      <c r="AB33" s="32">
        <v>-4420.2958300000009</v>
      </c>
      <c r="AC33" s="32">
        <v>-9835.5070719999967</v>
      </c>
      <c r="AD33" s="32">
        <v>-13273.617941999997</v>
      </c>
      <c r="AE33" s="32">
        <v>-6764.9582460000092</v>
      </c>
      <c r="AF33" s="32">
        <v>-2439.6262089999909</v>
      </c>
      <c r="AG33" s="29">
        <v>-2376.4430919999977</v>
      </c>
    </row>
    <row r="34" spans="1:33" x14ac:dyDescent="0.25">
      <c r="A34" s="28"/>
      <c r="B34" s="32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</row>
    <row r="35" spans="1:33" x14ac:dyDescent="0.25">
      <c r="A35" s="18" t="s">
        <v>23</v>
      </c>
      <c r="B35" s="29"/>
      <c r="C35" s="29"/>
      <c r="D35" s="29"/>
      <c r="E35" s="29"/>
      <c r="F35" s="29">
        <v>0</v>
      </c>
      <c r="G35" s="29">
        <v>0</v>
      </c>
      <c r="H35" s="29">
        <v>0</v>
      </c>
      <c r="I35" s="29">
        <v>28.704999999999998</v>
      </c>
      <c r="J35" s="29">
        <v>303.642</v>
      </c>
      <c r="K35" s="29">
        <v>237.45</v>
      </c>
      <c r="L35" s="29">
        <v>-110.85499999999996</v>
      </c>
      <c r="M35" s="29">
        <v>-872.26700000000005</v>
      </c>
      <c r="N35" s="29">
        <v>842.16200000000003</v>
      </c>
      <c r="O35" s="29">
        <v>402.39799999999991</v>
      </c>
      <c r="P35" s="29">
        <v>-170.56647999999996</v>
      </c>
      <c r="Q35" s="29">
        <v>-794.54940748957461</v>
      </c>
      <c r="R35" s="29">
        <v>-760.77658799999995</v>
      </c>
      <c r="S35" s="29">
        <v>-1050.3135320000038</v>
      </c>
      <c r="T35" s="29">
        <v>-853.58290799999997</v>
      </c>
      <c r="U35" s="29">
        <v>-1814.4482419999995</v>
      </c>
      <c r="V35" s="29">
        <v>2511.25</v>
      </c>
      <c r="W35" s="29">
        <v>-1024.2670000000001</v>
      </c>
      <c r="X35" s="29">
        <v>488.22731199999998</v>
      </c>
      <c r="Y35" s="29">
        <v>1652.2776879999999</v>
      </c>
      <c r="Z35" s="29">
        <v>1917.366763</v>
      </c>
      <c r="AA35" s="29">
        <v>4435.1901209999996</v>
      </c>
      <c r="AB35" s="29">
        <v>2244.3227220000008</v>
      </c>
      <c r="AC35" s="29">
        <v>5105.6801785354874</v>
      </c>
      <c r="AD35" s="29">
        <v>782.59989793728914</v>
      </c>
      <c r="AE35" s="29">
        <v>7245.761868002096</v>
      </c>
      <c r="AF35" s="29">
        <v>-3331.3232829393928</v>
      </c>
      <c r="AG35" s="29">
        <v>-6125.334540532458</v>
      </c>
    </row>
    <row r="36" spans="1:33" ht="18.75" customHeight="1" x14ac:dyDescent="0.25">
      <c r="A36" s="26" t="s">
        <v>69</v>
      </c>
      <c r="B36" s="30"/>
      <c r="C36" s="30"/>
      <c r="D36" s="30"/>
      <c r="E36" s="30"/>
      <c r="F36" s="30">
        <v>336.06700000000001</v>
      </c>
      <c r="G36" s="30">
        <v>297.92599999999999</v>
      </c>
      <c r="H36" s="30">
        <v>346.03199999999993</v>
      </c>
      <c r="I36" s="30">
        <v>625.70199999999988</v>
      </c>
      <c r="J36" s="30">
        <v>1066.329</v>
      </c>
      <c r="K36" s="30">
        <v>1159.6970000000001</v>
      </c>
      <c r="L36" s="30">
        <v>526.39199999999983</v>
      </c>
      <c r="M36" s="30">
        <v>-171.14800000000025</v>
      </c>
      <c r="N36" s="30">
        <v>2026.4289999999996</v>
      </c>
      <c r="O36" s="30">
        <v>885.85200000000032</v>
      </c>
      <c r="P36" s="30">
        <v>1066.110404</v>
      </c>
      <c r="Q36" s="30">
        <v>761.15118751042496</v>
      </c>
      <c r="R36" s="30">
        <v>1127.8122309999997</v>
      </c>
      <c r="S36" s="30">
        <v>703.06825199999548</v>
      </c>
      <c r="T36" s="30">
        <v>1529.4469829999998</v>
      </c>
      <c r="U36" s="30">
        <v>833.77353900000071</v>
      </c>
      <c r="V36" s="30">
        <v>6195.5689999999995</v>
      </c>
      <c r="W36" s="30">
        <v>3617.8720679999997</v>
      </c>
      <c r="X36" s="30">
        <v>5252.0030639999986</v>
      </c>
      <c r="Y36" s="30">
        <v>7513.3813460000038</v>
      </c>
      <c r="Z36" s="30">
        <v>9926.9918869999983</v>
      </c>
      <c r="AA36" s="30">
        <v>5360.4884730000012</v>
      </c>
      <c r="AB36" s="30">
        <v>-2175.9731080000001</v>
      </c>
      <c r="AC36" s="30">
        <v>-4729.8268934645093</v>
      </c>
      <c r="AD36" s="30">
        <v>-12491.018044062708</v>
      </c>
      <c r="AE36" s="30">
        <v>480.80362200208765</v>
      </c>
      <c r="AF36" s="30">
        <v>-5770.9494919393837</v>
      </c>
      <c r="AG36" s="30">
        <v>-8501.7776325324558</v>
      </c>
    </row>
    <row r="37" spans="1:33" x14ac:dyDescent="0.25">
      <c r="A37" s="53"/>
      <c r="B37" s="69"/>
      <c r="C37" s="69"/>
      <c r="D37" s="69"/>
      <c r="E37" s="69"/>
      <c r="F37" s="69"/>
      <c r="G37" s="69"/>
      <c r="H37" s="69"/>
      <c r="I37" s="69"/>
      <c r="J37" s="69"/>
      <c r="K37" s="69"/>
      <c r="L37" s="52"/>
      <c r="M37" s="52"/>
      <c r="N37" s="69"/>
      <c r="O37" s="69"/>
      <c r="P37" s="69"/>
      <c r="Q37" s="69"/>
      <c r="R37" s="69"/>
      <c r="S37" s="69"/>
      <c r="T37" s="69"/>
      <c r="U37" s="69"/>
      <c r="V37" s="69"/>
      <c r="W37" s="69"/>
      <c r="X37" s="69"/>
      <c r="Y37" s="69"/>
      <c r="Z37" s="69"/>
      <c r="AA37" s="69"/>
      <c r="AB37" s="69"/>
      <c r="AC37" s="69"/>
      <c r="AD37" s="69"/>
      <c r="AE37" s="69"/>
      <c r="AF37" s="69"/>
      <c r="AG37" s="69"/>
    </row>
    <row r="38" spans="1:33" x14ac:dyDescent="0.25">
      <c r="B38" s="30"/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30"/>
    </row>
    <row r="41" spans="1:33" x14ac:dyDescent="0.25">
      <c r="A41" s="51"/>
      <c r="B41" s="51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51"/>
      <c r="P41" s="51"/>
      <c r="Q41" s="51"/>
      <c r="R41" s="51"/>
      <c r="S41" s="51"/>
      <c r="T41" s="51"/>
      <c r="U41" s="51"/>
      <c r="V41" s="51"/>
      <c r="W41" s="51"/>
      <c r="X41" s="51"/>
      <c r="Y41" s="51"/>
      <c r="Z41" s="51"/>
      <c r="AA41" s="51"/>
      <c r="AB41" s="51"/>
      <c r="AC41" s="51"/>
      <c r="AD41" s="51"/>
      <c r="AE41" s="51"/>
      <c r="AF41" s="51"/>
      <c r="AG41" s="51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&amp;L&amp;Z&amp;F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114D3E-1443-48AA-9DAB-D895A6A009A2}">
  <dimension ref="A1"/>
  <sheetViews>
    <sheetView workbookViewId="0"/>
  </sheetViews>
  <sheetFormatPr defaultRowHeight="16.8" x14ac:dyDescent="0.4"/>
  <sheetData/>
  <pageMargins left="0.7" right="0.7" top="0.75" bottom="0.75" header="0.3" footer="0.3"/>
  <customProperties>
    <customPr name="CafeStyleVersion" r:id="rId1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G63"/>
  <sheetViews>
    <sheetView zoomScale="85" zoomScaleNormal="85" workbookViewId="0">
      <pane xSplit="5" ySplit="6" topLeftCell="F7" activePane="bottomRight" state="frozen"/>
      <selection sqref="A1:XFD1048576"/>
      <selection pane="topRight" sqref="A1:XFD1048576"/>
      <selection pane="bottomLeft" sqref="A1:XFD1048576"/>
      <selection pane="bottomRight" activeCell="F7" sqref="F7"/>
    </sheetView>
  </sheetViews>
  <sheetFormatPr defaultColWidth="9" defaultRowHeight="13.8" outlineLevelCol="1" x14ac:dyDescent="0.25"/>
  <cols>
    <col min="1" max="1" width="52" style="16" customWidth="1"/>
    <col min="2" max="5" width="11.3984375" style="1" hidden="1" customWidth="1" outlineLevel="1"/>
    <col min="6" max="6" width="11.3984375" style="1" customWidth="1" collapsed="1"/>
    <col min="7" max="11" width="11.3984375" style="1" customWidth="1"/>
    <col min="12" max="13" width="9.5" style="1" customWidth="1"/>
    <col min="14" max="20" width="11.3984375" style="1" customWidth="1"/>
    <col min="21" max="21" width="10.59765625" style="1" customWidth="1"/>
    <col min="22" max="33" width="11.19921875" style="1" customWidth="1"/>
    <col min="34" max="16384" width="9" style="1"/>
  </cols>
  <sheetData>
    <row r="1" spans="1:33" s="93" customFormat="1" ht="17.7" customHeight="1" x14ac:dyDescent="0.4">
      <c r="A1" s="88" t="s">
        <v>117</v>
      </c>
      <c r="B1" s="89"/>
      <c r="C1" s="90"/>
      <c r="D1" s="90"/>
      <c r="E1" s="90"/>
      <c r="F1" s="90"/>
      <c r="G1" s="90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  <c r="V1" s="92"/>
      <c r="W1" s="92"/>
      <c r="X1" s="92"/>
      <c r="Y1" s="92"/>
      <c r="Z1" s="92"/>
      <c r="AA1" s="92"/>
      <c r="AB1" s="92"/>
      <c r="AC1" s="92"/>
      <c r="AD1" s="92"/>
      <c r="AE1" s="92"/>
      <c r="AF1" s="92"/>
      <c r="AG1" s="92"/>
    </row>
    <row r="2" spans="1:33" s="93" customFormat="1" ht="17.7" customHeight="1" x14ac:dyDescent="0.4">
      <c r="A2" s="91" t="str">
        <f>+'Incomestatement-Y'!A2</f>
        <v>Q4 2023</v>
      </c>
      <c r="B2" s="90"/>
      <c r="C2" s="90"/>
      <c r="D2" s="90"/>
      <c r="E2" s="90"/>
      <c r="F2" s="90"/>
      <c r="G2" s="90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  <c r="W2" s="92"/>
      <c r="X2" s="92"/>
      <c r="Y2" s="92"/>
      <c r="Z2" s="92"/>
      <c r="AA2" s="92"/>
      <c r="AB2" s="92"/>
      <c r="AC2" s="92"/>
      <c r="AD2" s="92"/>
      <c r="AE2" s="92"/>
      <c r="AF2" s="92"/>
      <c r="AG2" s="92"/>
    </row>
    <row r="3" spans="1:33" s="78" customFormat="1" x14ac:dyDescent="0.25">
      <c r="A3" s="79"/>
      <c r="B3" s="80"/>
      <c r="C3" s="80"/>
      <c r="D3" s="80"/>
      <c r="E3" s="80"/>
      <c r="F3" s="80"/>
      <c r="G3" s="80"/>
    </row>
    <row r="4" spans="1:33" ht="17.399999999999999" x14ac:dyDescent="0.25">
      <c r="A4" s="81" t="s">
        <v>3</v>
      </c>
    </row>
    <row r="5" spans="1:33" x14ac:dyDescent="0.25">
      <c r="A5" s="18"/>
    </row>
    <row r="6" spans="1:33" x14ac:dyDescent="0.25">
      <c r="A6" s="8" t="s">
        <v>2</v>
      </c>
      <c r="B6" s="95" t="s">
        <v>5</v>
      </c>
      <c r="C6" s="95" t="s">
        <v>8</v>
      </c>
      <c r="D6" s="95" t="s">
        <v>7</v>
      </c>
      <c r="E6" s="95" t="s">
        <v>9</v>
      </c>
      <c r="F6" s="8" t="s">
        <v>10</v>
      </c>
      <c r="G6" s="8" t="s">
        <v>11</v>
      </c>
      <c r="H6" s="8" t="s">
        <v>12</v>
      </c>
      <c r="I6" s="8" t="s">
        <v>13</v>
      </c>
      <c r="J6" s="8" t="s">
        <v>14</v>
      </c>
      <c r="K6" s="8" t="s">
        <v>15</v>
      </c>
      <c r="L6" s="8" t="s">
        <v>16</v>
      </c>
      <c r="M6" s="8" t="s">
        <v>40</v>
      </c>
      <c r="N6" s="8" t="s">
        <v>41</v>
      </c>
      <c r="O6" s="8" t="s">
        <v>42</v>
      </c>
      <c r="P6" s="8" t="s">
        <v>43</v>
      </c>
      <c r="Q6" s="8" t="s">
        <v>44</v>
      </c>
      <c r="R6" s="8" t="s">
        <v>46</v>
      </c>
      <c r="S6" s="8" t="s">
        <v>47</v>
      </c>
      <c r="T6" s="8" t="s">
        <v>48</v>
      </c>
      <c r="U6" s="8" t="s">
        <v>50</v>
      </c>
      <c r="V6" s="8" t="s">
        <v>52</v>
      </c>
      <c r="W6" s="8" t="s">
        <v>53</v>
      </c>
      <c r="X6" s="8" t="s">
        <v>54</v>
      </c>
      <c r="Y6" s="8" t="s">
        <v>125</v>
      </c>
      <c r="Z6" s="8" t="s">
        <v>126</v>
      </c>
      <c r="AA6" s="8" t="s">
        <v>128</v>
      </c>
      <c r="AB6" s="8" t="s">
        <v>133</v>
      </c>
      <c r="AC6" s="8" t="s">
        <v>137</v>
      </c>
      <c r="AD6" s="8" t="s">
        <v>139</v>
      </c>
      <c r="AE6" s="8" t="s">
        <v>141</v>
      </c>
      <c r="AF6" s="8" t="s">
        <v>142</v>
      </c>
      <c r="AG6" s="8" t="s">
        <v>150</v>
      </c>
    </row>
    <row r="7" spans="1:33" s="3" customFormat="1" x14ac:dyDescent="0.25">
      <c r="A7" s="24" t="s">
        <v>24</v>
      </c>
      <c r="E7" s="39"/>
      <c r="F7" s="39"/>
      <c r="G7" s="39"/>
      <c r="H7" s="39"/>
      <c r="I7" s="39"/>
      <c r="J7" s="39"/>
      <c r="K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</row>
    <row r="8" spans="1:33" s="3" customFormat="1" x14ac:dyDescent="0.25">
      <c r="A8" s="41" t="s">
        <v>79</v>
      </c>
      <c r="B8" s="41"/>
      <c r="C8" s="41"/>
      <c r="D8" s="41"/>
      <c r="E8" s="41"/>
      <c r="F8" s="41"/>
      <c r="G8" s="41"/>
      <c r="H8" s="41"/>
      <c r="I8" s="41"/>
      <c r="J8" s="41"/>
      <c r="K8" s="41"/>
      <c r="N8" s="41"/>
      <c r="O8" s="41"/>
      <c r="P8" s="41"/>
      <c r="Q8" s="41"/>
      <c r="R8" s="41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  <c r="AF8" s="41"/>
      <c r="AG8" s="41"/>
    </row>
    <row r="9" spans="1:33" x14ac:dyDescent="0.25">
      <c r="A9" s="50" t="s">
        <v>75</v>
      </c>
      <c r="B9" s="33">
        <v>13038.931</v>
      </c>
      <c r="C9" s="33">
        <v>14835.5</v>
      </c>
      <c r="D9" s="33">
        <v>23213.417000000001</v>
      </c>
      <c r="E9" s="33">
        <v>26330.188999999998</v>
      </c>
      <c r="F9" s="33">
        <v>20481.231</v>
      </c>
      <c r="G9" s="33">
        <v>20926.715</v>
      </c>
      <c r="H9" s="33">
        <v>21274.633000000002</v>
      </c>
      <c r="I9" s="33">
        <v>43688.887000000002</v>
      </c>
      <c r="J9" s="33">
        <v>45854.555</v>
      </c>
      <c r="K9" s="33">
        <v>66455.626000000004</v>
      </c>
      <c r="L9" s="51">
        <v>68529.629000000001</v>
      </c>
      <c r="M9" s="51">
        <v>72329.438999999998</v>
      </c>
      <c r="N9" s="33">
        <v>79285.759999999995</v>
      </c>
      <c r="O9" s="33">
        <v>86429.494000000006</v>
      </c>
      <c r="P9" s="33">
        <v>89628.924486000004</v>
      </c>
      <c r="Q9" s="33">
        <v>113331.19860999999</v>
      </c>
      <c r="R9" s="33">
        <v>131357.60259076909</v>
      </c>
      <c r="S9" s="33">
        <v>135074.22592603072</v>
      </c>
      <c r="T9" s="33">
        <v>138936.09329893245</v>
      </c>
      <c r="U9" s="33">
        <v>143805.89148936808</v>
      </c>
      <c r="V9" s="33">
        <v>178896.9728249012</v>
      </c>
      <c r="W9" s="33">
        <v>186068.02496896498</v>
      </c>
      <c r="X9" s="33">
        <v>198542.56605242868</v>
      </c>
      <c r="Y9" s="33">
        <v>300584.31085106719</v>
      </c>
      <c r="Z9" s="33">
        <v>315843.4603971708</v>
      </c>
      <c r="AA9" s="33">
        <v>335901.61116290663</v>
      </c>
      <c r="AB9" s="33">
        <v>336966.9293117054</v>
      </c>
      <c r="AC9" s="33">
        <v>344856.02929200319</v>
      </c>
      <c r="AD9" s="33">
        <v>335081.71462111542</v>
      </c>
      <c r="AE9" s="33">
        <v>339735.78124546341</v>
      </c>
      <c r="AF9" s="33">
        <v>331754.16155399999</v>
      </c>
      <c r="AG9" s="33">
        <v>319491.21963900002</v>
      </c>
    </row>
    <row r="10" spans="1:33" s="19" customFormat="1" ht="14.4" x14ac:dyDescent="0.3">
      <c r="A10" s="41" t="s">
        <v>49</v>
      </c>
      <c r="B10" s="42">
        <v>0</v>
      </c>
      <c r="C10" s="42">
        <v>0</v>
      </c>
      <c r="D10" s="42">
        <v>0</v>
      </c>
      <c r="E10" s="42">
        <v>0</v>
      </c>
      <c r="F10" s="42"/>
      <c r="G10" s="42"/>
      <c r="H10" s="42"/>
      <c r="I10" s="42"/>
      <c r="J10" s="42">
        <v>0</v>
      </c>
      <c r="K10" s="42">
        <v>0</v>
      </c>
      <c r="L10" s="42">
        <v>0</v>
      </c>
      <c r="M10" s="42">
        <v>0</v>
      </c>
      <c r="N10" s="42">
        <v>0</v>
      </c>
      <c r="O10" s="42">
        <v>71.58</v>
      </c>
      <c r="P10" s="42">
        <v>71.58032</v>
      </c>
      <c r="Q10" s="42">
        <v>71.58032</v>
      </c>
      <c r="R10" s="42">
        <v>0</v>
      </c>
      <c r="S10" s="42">
        <v>0</v>
      </c>
      <c r="T10" s="42">
        <v>0</v>
      </c>
      <c r="U10" s="42">
        <v>6.5329509999999997</v>
      </c>
      <c r="V10" s="42">
        <v>6.0633270000000001</v>
      </c>
      <c r="W10" s="42">
        <v>5.9648479999999999</v>
      </c>
      <c r="X10" s="42">
        <v>7.3426109999999998</v>
      </c>
      <c r="Y10" s="42">
        <v>16497.188993</v>
      </c>
      <c r="Z10" s="42">
        <v>16578.108163000001</v>
      </c>
      <c r="AA10" s="42">
        <v>16959.523227999998</v>
      </c>
      <c r="AB10" s="42">
        <v>19987.482080000002</v>
      </c>
      <c r="AC10" s="33">
        <v>19693.195319999999</v>
      </c>
      <c r="AD10" s="33">
        <v>18759.598362000001</v>
      </c>
      <c r="AE10" s="33">
        <v>19203.590987</v>
      </c>
      <c r="AF10" s="33">
        <v>19021.843906999999</v>
      </c>
      <c r="AG10" s="33">
        <v>18673.643412000001</v>
      </c>
    </row>
    <row r="11" spans="1:33" x14ac:dyDescent="0.25">
      <c r="A11" s="41" t="s">
        <v>76</v>
      </c>
      <c r="B11" s="2">
        <v>4.76</v>
      </c>
      <c r="C11" s="2">
        <v>5.2880000000000003</v>
      </c>
      <c r="D11" s="2">
        <v>5.25</v>
      </c>
      <c r="E11" s="2">
        <v>5.1879999999999997</v>
      </c>
      <c r="F11" s="2"/>
      <c r="G11" s="2"/>
      <c r="H11" s="2"/>
      <c r="I11" s="2"/>
      <c r="J11" s="2"/>
      <c r="K11" s="2"/>
      <c r="L11" s="2"/>
      <c r="M11" s="2"/>
      <c r="N11" s="2">
        <v>52.283000000000001</v>
      </c>
      <c r="O11" s="2">
        <v>81.263000000000005</v>
      </c>
      <c r="P11" s="2">
        <v>654.907646</v>
      </c>
      <c r="Q11" s="2">
        <v>817.08015399999999</v>
      </c>
      <c r="R11" s="2">
        <v>587.96819000000005</v>
      </c>
      <c r="S11" s="2">
        <v>677.37825199999997</v>
      </c>
      <c r="T11" s="2">
        <v>642.86696400000005</v>
      </c>
      <c r="U11" s="2">
        <v>647.98289799999998</v>
      </c>
      <c r="V11" s="2">
        <v>727.08978000000002</v>
      </c>
      <c r="W11" s="2">
        <v>101.58328</v>
      </c>
      <c r="X11" s="2">
        <v>61.110267</v>
      </c>
      <c r="Y11" s="2">
        <v>75.753332</v>
      </c>
      <c r="Z11" s="2">
        <v>86.530944000000005</v>
      </c>
      <c r="AA11" s="2">
        <v>78.781220000000005</v>
      </c>
      <c r="AB11" s="2">
        <v>308.69886700000001</v>
      </c>
      <c r="AC11" s="33">
        <v>313.51082600000001</v>
      </c>
      <c r="AD11" s="33">
        <v>402.51394500000004</v>
      </c>
      <c r="AE11" s="33">
        <v>382.50244900000001</v>
      </c>
      <c r="AF11" s="33">
        <v>340.35479399999997</v>
      </c>
      <c r="AG11" s="33">
        <v>331.85717199999999</v>
      </c>
    </row>
    <row r="12" spans="1:33" x14ac:dyDescent="0.25">
      <c r="A12" s="41" t="s">
        <v>129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>
        <v>738.61893799999996</v>
      </c>
      <c r="Z12" s="2">
        <v>786.54643299999998</v>
      </c>
      <c r="AA12" s="2">
        <v>732.91300100000001</v>
      </c>
      <c r="AB12" s="2">
        <v>10321.812623</v>
      </c>
      <c r="AC12" s="33">
        <v>9697.7501790000006</v>
      </c>
      <c r="AD12" s="33">
        <v>9112.6574280000004</v>
      </c>
      <c r="AE12" s="33">
        <v>9621.5341609999996</v>
      </c>
      <c r="AF12" s="33">
        <v>8220.0610450000004</v>
      </c>
      <c r="AG12" s="33">
        <v>8636.0947469999992</v>
      </c>
    </row>
    <row r="13" spans="1:33" x14ac:dyDescent="0.25">
      <c r="A13" s="41" t="s">
        <v>127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>
        <v>129.37407400000001</v>
      </c>
      <c r="W13" s="2">
        <v>1995.9304090000001</v>
      </c>
      <c r="X13" s="2">
        <v>1958.4254249999999</v>
      </c>
      <c r="Y13" s="2">
        <v>5764.597452</v>
      </c>
      <c r="Z13" s="2">
        <v>8482.3664050000007</v>
      </c>
      <c r="AA13" s="2">
        <v>8014.0746440000003</v>
      </c>
      <c r="AB13" s="2">
        <v>0</v>
      </c>
      <c r="AC13" s="33">
        <v>0</v>
      </c>
      <c r="AD13" s="33">
        <v>0</v>
      </c>
      <c r="AE13" s="33">
        <v>0</v>
      </c>
      <c r="AF13" s="33">
        <v>0</v>
      </c>
      <c r="AG13" s="33">
        <v>0</v>
      </c>
    </row>
    <row r="14" spans="1:33" x14ac:dyDescent="0.25">
      <c r="A14" s="41" t="s">
        <v>88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>
        <v>190.24190200000001</v>
      </c>
      <c r="Z14" s="2">
        <v>546.28920400000004</v>
      </c>
      <c r="AA14" s="2">
        <v>889.22294199999999</v>
      </c>
      <c r="AB14" s="2">
        <v>1018.074370954695</v>
      </c>
      <c r="AC14" s="33">
        <v>836.47034521400758</v>
      </c>
      <c r="AD14" s="33">
        <v>698.78079611568091</v>
      </c>
      <c r="AE14" s="33">
        <v>759.05743504339102</v>
      </c>
      <c r="AF14" s="33">
        <v>509.49414400000001</v>
      </c>
      <c r="AG14" s="33">
        <v>34.499419000000003</v>
      </c>
    </row>
    <row r="15" spans="1:33" x14ac:dyDescent="0.25">
      <c r="A15" s="41" t="s">
        <v>138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33">
        <v>982</v>
      </c>
      <c r="AD15" s="33">
        <v>919.02435500000001</v>
      </c>
      <c r="AE15" s="33">
        <v>1292.719049</v>
      </c>
      <c r="AF15" s="33">
        <v>1223.0370829999999</v>
      </c>
      <c r="AG15" s="33">
        <v>799.608835</v>
      </c>
    </row>
    <row r="16" spans="1:33" x14ac:dyDescent="0.25">
      <c r="A16" s="41" t="s">
        <v>77</v>
      </c>
      <c r="B16" s="33">
        <v>1061.837</v>
      </c>
      <c r="C16" s="33">
        <v>1086.5150000000001</v>
      </c>
      <c r="D16" s="33">
        <v>37.42</v>
      </c>
      <c r="E16" s="33">
        <v>47.573999999999998</v>
      </c>
      <c r="F16" s="33">
        <v>0.5</v>
      </c>
      <c r="G16" s="33">
        <v>0.5</v>
      </c>
      <c r="H16" s="33">
        <v>0.5</v>
      </c>
      <c r="I16" s="33">
        <v>210.5</v>
      </c>
      <c r="J16" s="33">
        <v>210.50700000000001</v>
      </c>
      <c r="K16" s="33">
        <v>460.33000000000004</v>
      </c>
      <c r="L16" s="33">
        <v>165.345</v>
      </c>
      <c r="M16" s="33">
        <v>150.02500000000001</v>
      </c>
      <c r="N16" s="33">
        <v>104.00700000000001</v>
      </c>
      <c r="O16" s="33">
        <v>46.712999999999994</v>
      </c>
      <c r="P16" s="33">
        <v>179.53646900000001</v>
      </c>
      <c r="Q16" s="33">
        <v>842.74080900000001</v>
      </c>
      <c r="R16" s="33">
        <v>1889.0328420000001</v>
      </c>
      <c r="S16" s="33">
        <v>1159.833885</v>
      </c>
      <c r="T16" s="33">
        <v>1256.3818790000003</v>
      </c>
      <c r="U16" s="33">
        <v>1242.673409</v>
      </c>
      <c r="V16" s="33">
        <v>1108.2343409999999</v>
      </c>
      <c r="W16" s="33">
        <v>2797.9637499999999</v>
      </c>
      <c r="X16" s="33">
        <v>3025.227144</v>
      </c>
      <c r="Y16" s="33">
        <v>2430.9988069999999</v>
      </c>
      <c r="Z16" s="33">
        <v>2942.9225089378997</v>
      </c>
      <c r="AA16" s="33">
        <v>3202.1213184896401</v>
      </c>
      <c r="AB16" s="33">
        <v>3344.708944</v>
      </c>
      <c r="AC16" s="33">
        <v>3702.8298460000001</v>
      </c>
      <c r="AD16" s="33">
        <v>3483.9140480000001</v>
      </c>
      <c r="AE16" s="33">
        <v>3434.9496250000002</v>
      </c>
      <c r="AF16" s="33">
        <v>3027.7299210000001</v>
      </c>
      <c r="AG16" s="33">
        <v>3444.3002649999999</v>
      </c>
    </row>
    <row r="17" spans="1:33" x14ac:dyDescent="0.25">
      <c r="A17" s="40" t="s">
        <v>25</v>
      </c>
      <c r="B17" s="39">
        <v>14105.528</v>
      </c>
      <c r="C17" s="39">
        <v>15927.303</v>
      </c>
      <c r="D17" s="39">
        <v>23256.087</v>
      </c>
      <c r="E17" s="39">
        <v>26382.95</v>
      </c>
      <c r="F17" s="39">
        <f t="shared" ref="F17:Y17" si="0">+SUM(F9:F16)</f>
        <v>20481.731</v>
      </c>
      <c r="G17" s="39">
        <f t="shared" si="0"/>
        <v>20927.215</v>
      </c>
      <c r="H17" s="39">
        <f t="shared" si="0"/>
        <v>21275.133000000002</v>
      </c>
      <c r="I17" s="39">
        <f t="shared" si="0"/>
        <v>43899.387000000002</v>
      </c>
      <c r="J17" s="39">
        <f t="shared" si="0"/>
        <v>46065.061999999998</v>
      </c>
      <c r="K17" s="39">
        <f t="shared" si="0"/>
        <v>66915.956000000006</v>
      </c>
      <c r="L17" s="39">
        <f t="shared" si="0"/>
        <v>68694.974000000002</v>
      </c>
      <c r="M17" s="39">
        <f t="shared" si="0"/>
        <v>72479.463999999993</v>
      </c>
      <c r="N17" s="39">
        <f t="shared" si="0"/>
        <v>79442.049999999988</v>
      </c>
      <c r="O17" s="39">
        <f t="shared" si="0"/>
        <v>86629.050000000017</v>
      </c>
      <c r="P17" s="39">
        <f t="shared" si="0"/>
        <v>90534.948921000003</v>
      </c>
      <c r="Q17" s="39">
        <f t="shared" si="0"/>
        <v>115062.59989299998</v>
      </c>
      <c r="R17" s="39">
        <f t="shared" si="0"/>
        <v>133834.60362276909</v>
      </c>
      <c r="S17" s="39">
        <f t="shared" si="0"/>
        <v>136911.43806303071</v>
      </c>
      <c r="T17" s="39">
        <f t="shared" si="0"/>
        <v>140835.34214193243</v>
      </c>
      <c r="U17" s="39">
        <f t="shared" si="0"/>
        <v>145703.08074736808</v>
      </c>
      <c r="V17" s="39">
        <f t="shared" si="0"/>
        <v>180867.73434690121</v>
      </c>
      <c r="W17" s="39">
        <f t="shared" si="0"/>
        <v>190969.46725596496</v>
      </c>
      <c r="X17" s="39">
        <f t="shared" si="0"/>
        <v>203594.67149942869</v>
      </c>
      <c r="Y17" s="39">
        <f t="shared" si="0"/>
        <v>326281.71027506719</v>
      </c>
      <c r="Z17" s="39">
        <f>+SUM(Z9:Z16)</f>
        <v>345266.22405510867</v>
      </c>
      <c r="AA17" s="39">
        <f t="shared" ref="AA17:AB17" si="1">+SUM(AA9:AA16)</f>
        <v>365778.24751639628</v>
      </c>
      <c r="AB17" s="39">
        <f t="shared" si="1"/>
        <v>371947.70619666012</v>
      </c>
      <c r="AC17" s="39">
        <v>380081.78580821725</v>
      </c>
      <c r="AD17" s="39">
        <v>368458.20355523116</v>
      </c>
      <c r="AE17" s="39">
        <v>374430.1349515068</v>
      </c>
      <c r="AF17" s="39">
        <v>364096.68244799995</v>
      </c>
      <c r="AG17" s="39">
        <v>351411.22348900005</v>
      </c>
    </row>
    <row r="18" spans="1:33" x14ac:dyDescent="0.25">
      <c r="A18" s="1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</row>
    <row r="19" spans="1:33" x14ac:dyDescent="0.25">
      <c r="A19" s="41" t="s">
        <v>26</v>
      </c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</row>
    <row r="20" spans="1:33" s="3" customFormat="1" x14ac:dyDescent="0.25">
      <c r="A20" s="50" t="s">
        <v>80</v>
      </c>
      <c r="B20" s="33">
        <v>0</v>
      </c>
      <c r="C20" s="33">
        <v>0</v>
      </c>
      <c r="D20" s="33">
        <v>0</v>
      </c>
      <c r="E20" s="33">
        <v>0</v>
      </c>
      <c r="F20" s="33"/>
      <c r="G20" s="33"/>
      <c r="H20" s="33"/>
      <c r="I20" s="33"/>
      <c r="J20" s="33">
        <v>0</v>
      </c>
      <c r="K20" s="33">
        <v>830.47788741925001</v>
      </c>
      <c r="L20" s="51">
        <v>826.66200000000003</v>
      </c>
      <c r="M20" s="51">
        <v>679.94399999999996</v>
      </c>
      <c r="N20" s="33">
        <v>688.67600000000004</v>
      </c>
      <c r="O20" s="33">
        <v>716.37</v>
      </c>
      <c r="P20" s="33">
        <v>755.74434499999995</v>
      </c>
      <c r="Q20" s="33">
        <v>864.66298300000005</v>
      </c>
      <c r="R20" s="33">
        <v>766.89083972802007</v>
      </c>
      <c r="S20" s="33">
        <v>766.65457006324016</v>
      </c>
      <c r="T20" s="33">
        <v>1021.55002229741</v>
      </c>
      <c r="U20" s="33">
        <v>1291.9629712413603</v>
      </c>
      <c r="V20" s="33">
        <v>1344.1641847853402</v>
      </c>
      <c r="W20" s="33">
        <v>1054.4499008443388</v>
      </c>
      <c r="X20" s="33">
        <v>785.56000236231</v>
      </c>
      <c r="Y20" s="33">
        <v>845.7147269327794</v>
      </c>
      <c r="Z20" s="33">
        <v>863.50676582924677</v>
      </c>
      <c r="AA20" s="33">
        <v>835.39540309340794</v>
      </c>
      <c r="AB20" s="33">
        <v>825.64604029460588</v>
      </c>
      <c r="AC20" s="33">
        <v>572.85728999683431</v>
      </c>
      <c r="AD20" s="33">
        <v>474.63618288457133</v>
      </c>
      <c r="AE20" s="33">
        <v>493.32600853654594</v>
      </c>
      <c r="AF20" s="33">
        <v>537.60528299999999</v>
      </c>
      <c r="AG20" s="33">
        <v>538.20191899999998</v>
      </c>
    </row>
    <row r="21" spans="1:33" s="3" customFormat="1" x14ac:dyDescent="0.25">
      <c r="A21" s="50" t="s">
        <v>81</v>
      </c>
      <c r="B21" s="33">
        <v>6.07</v>
      </c>
      <c r="C21" s="33">
        <v>5.8579999999999997</v>
      </c>
      <c r="D21" s="33">
        <v>18.548999999999999</v>
      </c>
      <c r="E21" s="33">
        <v>3.6459999999999999</v>
      </c>
      <c r="F21" s="33">
        <v>2.9630000000000001</v>
      </c>
      <c r="G21" s="33">
        <v>5.2859999999999996</v>
      </c>
      <c r="H21" s="33">
        <v>4.0339999999999998</v>
      </c>
      <c r="I21" s="33">
        <v>8.5399999999999991</v>
      </c>
      <c r="J21" s="33">
        <v>16.597000000000001</v>
      </c>
      <c r="K21" s="33">
        <v>11.398999999999999</v>
      </c>
      <c r="L21" s="51">
        <v>9.8699999999999992</v>
      </c>
      <c r="M21" s="51">
        <v>16.64</v>
      </c>
      <c r="N21" s="33">
        <v>25.538</v>
      </c>
      <c r="O21" s="33">
        <v>12.634</v>
      </c>
      <c r="P21" s="33">
        <v>18.402509999999999</v>
      </c>
      <c r="Q21" s="33">
        <v>11.852179</v>
      </c>
      <c r="R21" s="33">
        <v>107.736659</v>
      </c>
      <c r="S21" s="33">
        <v>10.79318</v>
      </c>
      <c r="T21" s="33">
        <v>39.972577999999999</v>
      </c>
      <c r="U21" s="33">
        <v>60.607951</v>
      </c>
      <c r="V21" s="33">
        <v>98.403312</v>
      </c>
      <c r="W21" s="33">
        <v>97.623869999999997</v>
      </c>
      <c r="X21" s="33">
        <v>164.23635200000001</v>
      </c>
      <c r="Y21" s="33">
        <v>178.97805700000001</v>
      </c>
      <c r="Z21" s="33">
        <v>119.316714</v>
      </c>
      <c r="AA21" s="33">
        <v>146.020376</v>
      </c>
      <c r="AB21" s="33">
        <v>206.66320999999999</v>
      </c>
      <c r="AC21" s="33">
        <v>359.26975299999998</v>
      </c>
      <c r="AD21" s="33">
        <v>410.31437099999999</v>
      </c>
      <c r="AE21" s="33">
        <v>188.33645000000001</v>
      </c>
      <c r="AF21" s="33">
        <v>486.520916</v>
      </c>
      <c r="AG21" s="33">
        <v>226.82614799999999</v>
      </c>
    </row>
    <row r="22" spans="1:33" s="3" customFormat="1" x14ac:dyDescent="0.25">
      <c r="A22" s="50" t="s">
        <v>82</v>
      </c>
      <c r="B22" s="33">
        <v>3.4889999999999999</v>
      </c>
      <c r="C22" s="33">
        <v>11.837999999999999</v>
      </c>
      <c r="D22" s="33">
        <v>40.993000000000002</v>
      </c>
      <c r="E22" s="33">
        <v>152.6</v>
      </c>
      <c r="F22" s="33">
        <v>1.468</v>
      </c>
      <c r="G22" s="33">
        <v>22.571999999999999</v>
      </c>
      <c r="H22" s="33">
        <v>31.983000000000001</v>
      </c>
      <c r="I22" s="33">
        <v>119.895</v>
      </c>
      <c r="J22" s="33">
        <v>170.066</v>
      </c>
      <c r="K22" s="33">
        <v>616.16600000000005</v>
      </c>
      <c r="L22" s="33">
        <v>579.56500000000005</v>
      </c>
      <c r="M22" s="33">
        <v>574.53</v>
      </c>
      <c r="N22" s="33">
        <v>531.01099999999997</v>
      </c>
      <c r="O22" s="33">
        <v>851.976</v>
      </c>
      <c r="P22" s="33">
        <v>592.1488149999999</v>
      </c>
      <c r="Q22" s="33">
        <v>1058.176978</v>
      </c>
      <c r="R22" s="33">
        <v>507.44528100000002</v>
      </c>
      <c r="S22" s="33">
        <v>970.27438099999995</v>
      </c>
      <c r="T22" s="33">
        <v>1346.6477520000001</v>
      </c>
      <c r="U22" s="33">
        <v>2045.2873529999999</v>
      </c>
      <c r="V22" s="33">
        <v>586.25802199999998</v>
      </c>
      <c r="W22" s="33">
        <v>856.73636600000009</v>
      </c>
      <c r="X22" s="33">
        <v>6395.8358289999996</v>
      </c>
      <c r="Y22" s="33">
        <v>1718.8756269999999</v>
      </c>
      <c r="Z22" s="33">
        <v>1949.0101485936373</v>
      </c>
      <c r="AA22" s="33">
        <v>2174.68333195998</v>
      </c>
      <c r="AB22" s="33">
        <v>1390.5291609999999</v>
      </c>
      <c r="AC22" s="33">
        <v>4867.4171239999996</v>
      </c>
      <c r="AD22" s="33">
        <v>1173.066084</v>
      </c>
      <c r="AE22" s="33">
        <v>2247.0221211072003</v>
      </c>
      <c r="AF22" s="33">
        <v>2382.5777622592</v>
      </c>
      <c r="AG22" s="33">
        <v>863.48481600000002</v>
      </c>
    </row>
    <row r="23" spans="1:33" s="3" customFormat="1" x14ac:dyDescent="0.25">
      <c r="A23" s="50" t="s">
        <v>88</v>
      </c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>
        <v>312.02250650660812</v>
      </c>
      <c r="AC23" s="33">
        <v>644.787051016747</v>
      </c>
      <c r="AD23" s="33">
        <v>335.22745328521228</v>
      </c>
      <c r="AE23" s="33">
        <v>347.96271722450649</v>
      </c>
      <c r="AF23" s="33">
        <v>540.58590600000002</v>
      </c>
      <c r="AG23" s="33">
        <v>463.57028700000001</v>
      </c>
    </row>
    <row r="24" spans="1:33" x14ac:dyDescent="0.25">
      <c r="A24" s="50" t="s">
        <v>83</v>
      </c>
      <c r="B24" s="33">
        <v>28.212</v>
      </c>
      <c r="C24" s="33">
        <v>37.427999999999997</v>
      </c>
      <c r="D24" s="33">
        <v>54.997999999999998</v>
      </c>
      <c r="E24" s="33">
        <v>55.487000000000002</v>
      </c>
      <c r="F24" s="33">
        <v>12.492000000000001</v>
      </c>
      <c r="G24" s="33">
        <v>18.048999999999999</v>
      </c>
      <c r="H24" s="33">
        <v>21.67</v>
      </c>
      <c r="I24" s="33">
        <v>33.779000000000003</v>
      </c>
      <c r="J24" s="33">
        <v>68.704999999999998</v>
      </c>
      <c r="K24" s="33">
        <v>66.177999999999997</v>
      </c>
      <c r="L24" s="51">
        <v>122.735</v>
      </c>
      <c r="M24" s="51">
        <v>201.077</v>
      </c>
      <c r="N24" s="33">
        <v>273.226</v>
      </c>
      <c r="O24" s="33">
        <v>276.08699999999999</v>
      </c>
      <c r="P24" s="33">
        <v>302.56536200000005</v>
      </c>
      <c r="Q24" s="33">
        <v>293.813624</v>
      </c>
      <c r="R24" s="33">
        <v>470.77157299999999</v>
      </c>
      <c r="S24" s="33">
        <v>485.45698299999998</v>
      </c>
      <c r="T24" s="33">
        <v>322.99657300000001</v>
      </c>
      <c r="U24" s="33">
        <v>188.41793699999999</v>
      </c>
      <c r="V24" s="33">
        <v>257.633195</v>
      </c>
      <c r="W24" s="33">
        <v>194.87906599999999</v>
      </c>
      <c r="X24" s="33">
        <v>395.06718799999999</v>
      </c>
      <c r="Y24" s="33">
        <v>532.83698300000003</v>
      </c>
      <c r="Z24" s="33">
        <v>927.02905899999996</v>
      </c>
      <c r="AA24" s="33">
        <v>836.89325799999995</v>
      </c>
      <c r="AB24" s="33">
        <v>978.46473600000002</v>
      </c>
      <c r="AC24" s="33">
        <v>1415.6541259999999</v>
      </c>
      <c r="AD24" s="33">
        <v>1501.209073</v>
      </c>
      <c r="AE24" s="33">
        <v>1510.7937939999999</v>
      </c>
      <c r="AF24" s="33">
        <v>1369.4108220000001</v>
      </c>
      <c r="AG24" s="33">
        <v>1145.539072</v>
      </c>
    </row>
    <row r="25" spans="1:33" x14ac:dyDescent="0.25">
      <c r="A25" s="50" t="s">
        <v>84</v>
      </c>
      <c r="B25" s="33">
        <v>1214.924</v>
      </c>
      <c r="C25" s="33">
        <v>647.15300000000002</v>
      </c>
      <c r="D25" s="33">
        <v>3360.5619999999999</v>
      </c>
      <c r="E25" s="33">
        <v>1610.9269999999999</v>
      </c>
      <c r="F25" s="33">
        <v>645.81600000000003</v>
      </c>
      <c r="G25" s="33">
        <v>278.74299999999999</v>
      </c>
      <c r="H25" s="33">
        <v>283.73399999999998</v>
      </c>
      <c r="I25" s="33">
        <v>763.35</v>
      </c>
      <c r="J25" s="33">
        <v>646.20000000000005</v>
      </c>
      <c r="K25" s="33">
        <v>2189.2339999999999</v>
      </c>
      <c r="L25" s="51">
        <v>1893.655</v>
      </c>
      <c r="M25" s="51">
        <v>2313.4690000000001</v>
      </c>
      <c r="N25" s="33">
        <v>3213.7719999999999</v>
      </c>
      <c r="O25" s="33">
        <v>1424.1880000000001</v>
      </c>
      <c r="P25" s="33">
        <v>2381.3731519999997</v>
      </c>
      <c r="Q25" s="33">
        <v>4344.5932789999997</v>
      </c>
      <c r="R25" s="33">
        <v>3842.6334080000001</v>
      </c>
      <c r="S25" s="33">
        <v>6493.6196870000003</v>
      </c>
      <c r="T25" s="33">
        <v>7523.6709060000003</v>
      </c>
      <c r="U25" s="33">
        <v>7636.2512139999999</v>
      </c>
      <c r="V25" s="33">
        <v>13702.492279</v>
      </c>
      <c r="W25" s="33">
        <v>9244.2326319999993</v>
      </c>
      <c r="X25" s="33">
        <v>14275.533062</v>
      </c>
      <c r="Y25" s="33">
        <v>19507.596964</v>
      </c>
      <c r="Z25" s="33">
        <v>16321.051632000001</v>
      </c>
      <c r="AA25" s="33">
        <v>6724.4819289999996</v>
      </c>
      <c r="AB25" s="33">
        <v>4672.9281019999999</v>
      </c>
      <c r="AC25" s="33">
        <v>9385.075777</v>
      </c>
      <c r="AD25" s="33">
        <v>8343.9454900000001</v>
      </c>
      <c r="AE25" s="33">
        <v>8241.9295189999993</v>
      </c>
      <c r="AF25" s="33">
        <v>6787.4079849999998</v>
      </c>
      <c r="AG25" s="33">
        <v>11275.648788</v>
      </c>
    </row>
    <row r="26" spans="1:33" x14ac:dyDescent="0.25">
      <c r="A26" s="50" t="s">
        <v>28</v>
      </c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51"/>
      <c r="M26" s="51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>
        <v>294.03836699999999</v>
      </c>
    </row>
    <row r="27" spans="1:33" s="3" customFormat="1" x14ac:dyDescent="0.25">
      <c r="A27" s="44" t="s">
        <v>27</v>
      </c>
      <c r="B27" s="45">
        <v>1252.6949999999999</v>
      </c>
      <c r="C27" s="45">
        <v>702.27700000000004</v>
      </c>
      <c r="D27" s="45">
        <v>3475.1019999999999</v>
      </c>
      <c r="E27" s="45">
        <v>1822.66</v>
      </c>
      <c r="F27" s="45">
        <f t="shared" ref="F27:AA27" si="2">+SUM(F20:F25)</f>
        <v>662.73900000000003</v>
      </c>
      <c r="G27" s="45">
        <f t="shared" si="2"/>
        <v>324.64999999999998</v>
      </c>
      <c r="H27" s="45">
        <f t="shared" si="2"/>
        <v>341.42099999999999</v>
      </c>
      <c r="I27" s="45">
        <f t="shared" si="2"/>
        <v>925.56400000000008</v>
      </c>
      <c r="J27" s="45">
        <f t="shared" si="2"/>
        <v>901.56799999999998</v>
      </c>
      <c r="K27" s="45">
        <f t="shared" si="2"/>
        <v>3713.4548874192501</v>
      </c>
      <c r="L27" s="45">
        <f t="shared" si="2"/>
        <v>3432.4870000000001</v>
      </c>
      <c r="M27" s="45">
        <f t="shared" si="2"/>
        <v>3785.66</v>
      </c>
      <c r="N27" s="45">
        <f t="shared" si="2"/>
        <v>4732.223</v>
      </c>
      <c r="O27" s="45">
        <f t="shared" si="2"/>
        <v>3281.2550000000001</v>
      </c>
      <c r="P27" s="45">
        <f t="shared" si="2"/>
        <v>4050.2341839999999</v>
      </c>
      <c r="Q27" s="45">
        <f t="shared" si="2"/>
        <v>6573.0990430000002</v>
      </c>
      <c r="R27" s="45">
        <f t="shared" si="2"/>
        <v>5695.4777607280203</v>
      </c>
      <c r="S27" s="45">
        <f t="shared" si="2"/>
        <v>8726.7988010632398</v>
      </c>
      <c r="T27" s="45">
        <f t="shared" si="2"/>
        <v>10254.837831297411</v>
      </c>
      <c r="U27" s="45">
        <f t="shared" si="2"/>
        <v>11222.52742624136</v>
      </c>
      <c r="V27" s="45">
        <f t="shared" si="2"/>
        <v>15988.95099278534</v>
      </c>
      <c r="W27" s="45">
        <f t="shared" si="2"/>
        <v>11447.921834844339</v>
      </c>
      <c r="X27" s="45">
        <f t="shared" si="2"/>
        <v>22016.232433362311</v>
      </c>
      <c r="Y27" s="45">
        <f t="shared" si="2"/>
        <v>22784.002357932779</v>
      </c>
      <c r="Z27" s="45">
        <f t="shared" si="2"/>
        <v>20179.914319422885</v>
      </c>
      <c r="AA27" s="45">
        <f t="shared" si="2"/>
        <v>10717.474298053388</v>
      </c>
      <c r="AB27" s="45">
        <f>+SUM(AB20:AB25)</f>
        <v>8386.2537558012136</v>
      </c>
      <c r="AC27" s="45">
        <v>17245.061121013583</v>
      </c>
      <c r="AD27" s="45">
        <v>12238.398654169785</v>
      </c>
      <c r="AE27" s="45">
        <v>13029.370609868252</v>
      </c>
      <c r="AF27" s="45">
        <v>12104.1086742592</v>
      </c>
      <c r="AG27" s="45">
        <v>14807.309396999999</v>
      </c>
    </row>
    <row r="28" spans="1:33" x14ac:dyDescent="0.25">
      <c r="A28" s="3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</row>
    <row r="29" spans="1:33" x14ac:dyDescent="0.25">
      <c r="A29" s="41" t="s">
        <v>28</v>
      </c>
      <c r="B29" s="42">
        <v>0</v>
      </c>
      <c r="C29" s="42">
        <v>0</v>
      </c>
      <c r="D29" s="42">
        <v>0</v>
      </c>
      <c r="E29" s="42">
        <v>0</v>
      </c>
      <c r="F29" s="42"/>
      <c r="G29" s="42"/>
      <c r="H29" s="42"/>
      <c r="I29" s="42"/>
      <c r="J29" s="42">
        <v>0</v>
      </c>
      <c r="K29" s="42">
        <v>0</v>
      </c>
      <c r="L29" s="42">
        <v>0</v>
      </c>
      <c r="M29" s="42"/>
      <c r="N29" s="42">
        <v>0</v>
      </c>
      <c r="O29" s="42">
        <v>0</v>
      </c>
      <c r="P29" s="42"/>
      <c r="Q29" s="42">
        <v>0</v>
      </c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2"/>
      <c r="AG29" s="42"/>
    </row>
    <row r="30" spans="1:33" ht="14.4" thickBot="1" x14ac:dyDescent="0.3">
      <c r="A30" s="46" t="s">
        <v>29</v>
      </c>
      <c r="B30" s="47">
        <v>15358.223</v>
      </c>
      <c r="C30" s="47">
        <v>16629.580000000002</v>
      </c>
      <c r="D30" s="47">
        <v>26731.188999999998</v>
      </c>
      <c r="E30" s="47">
        <v>28205.61</v>
      </c>
      <c r="F30" s="47">
        <v>21144.47</v>
      </c>
      <c r="G30" s="47">
        <v>21251.865000000002</v>
      </c>
      <c r="H30" s="47">
        <v>21616.554</v>
      </c>
      <c r="I30" s="47">
        <v>44824.951000000001</v>
      </c>
      <c r="J30" s="47">
        <v>46966.63</v>
      </c>
      <c r="K30" s="47">
        <v>70629.410887419261</v>
      </c>
      <c r="L30" s="47">
        <v>72127.460999999996</v>
      </c>
      <c r="M30" s="47">
        <v>76265.123999999996</v>
      </c>
      <c r="N30" s="47">
        <v>84174.272999999986</v>
      </c>
      <c r="O30" s="47">
        <v>89910.305000000022</v>
      </c>
      <c r="P30" s="47">
        <v>94585.183105000004</v>
      </c>
      <c r="Q30" s="47">
        <v>121635.69893599997</v>
      </c>
      <c r="R30" s="47">
        <v>139530.0813834971</v>
      </c>
      <c r="S30" s="47">
        <v>145638.23686409395</v>
      </c>
      <c r="T30" s="47">
        <v>151090.17997322985</v>
      </c>
      <c r="U30" s="47">
        <v>156925.60817360945</v>
      </c>
      <c r="V30" s="47">
        <v>196856.68533968655</v>
      </c>
      <c r="W30" s="47">
        <v>202417.3890908093</v>
      </c>
      <c r="X30" s="47">
        <v>225610.903932791</v>
      </c>
      <c r="Y30" s="47">
        <v>349065.71263299999</v>
      </c>
      <c r="Z30" s="47">
        <v>365446.1383745317</v>
      </c>
      <c r="AA30" s="47">
        <v>376495.72181444959</v>
      </c>
      <c r="AB30" s="47">
        <v>380333.95995246136</v>
      </c>
      <c r="AC30" s="47">
        <v>397326.84692923084</v>
      </c>
      <c r="AD30" s="47">
        <v>380696.60220940097</v>
      </c>
      <c r="AE30" s="47">
        <v>387459.50556137506</v>
      </c>
      <c r="AF30" s="47">
        <v>376200.79112225916</v>
      </c>
      <c r="AG30" s="47">
        <v>366218.53288600006</v>
      </c>
    </row>
    <row r="31" spans="1:33" x14ac:dyDescent="0.25">
      <c r="A31" s="1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</row>
    <row r="32" spans="1:33" s="3" customFormat="1" x14ac:dyDescent="0.25">
      <c r="A32" s="40" t="s">
        <v>30</v>
      </c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39"/>
      <c r="AG32" s="39"/>
    </row>
    <row r="33" spans="1:33" s="3" customFormat="1" x14ac:dyDescent="0.25">
      <c r="A33" s="41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42"/>
    </row>
    <row r="34" spans="1:33" x14ac:dyDescent="0.25">
      <c r="A34" s="1" t="s">
        <v>45</v>
      </c>
      <c r="B34" s="2">
        <v>6032.5860000000002</v>
      </c>
      <c r="C34" s="2">
        <v>6259.9750000000004</v>
      </c>
      <c r="D34" s="2">
        <v>8449.9069999999992</v>
      </c>
      <c r="E34" s="2">
        <v>8975.3979999999992</v>
      </c>
      <c r="F34" s="2">
        <v>4546.618168</v>
      </c>
      <c r="G34" s="2">
        <v>4346.6831679999996</v>
      </c>
      <c r="H34" s="2">
        <v>4692.7160000000003</v>
      </c>
      <c r="I34" s="2">
        <v>18065.544000000002</v>
      </c>
      <c r="J34" s="2">
        <v>19131.870999999999</v>
      </c>
      <c r="K34" s="2">
        <v>31595.999</v>
      </c>
      <c r="L34" s="2">
        <v>32094.190999999999</v>
      </c>
      <c r="M34" s="2">
        <v>31924.84</v>
      </c>
      <c r="N34" s="2">
        <v>33951.269</v>
      </c>
      <c r="O34" s="2">
        <v>34710.07</v>
      </c>
      <c r="P34" s="2">
        <v>38776.180983999999</v>
      </c>
      <c r="Q34" s="2">
        <v>57548.298608999998</v>
      </c>
      <c r="R34" s="2">
        <v>65750.260777000003</v>
      </c>
      <c r="S34" s="2">
        <v>70256.385655999999</v>
      </c>
      <c r="T34" s="2">
        <v>71785.603638000001</v>
      </c>
      <c r="U34" s="2">
        <v>77740.755489000003</v>
      </c>
      <c r="V34" s="2">
        <v>99597.272335999995</v>
      </c>
      <c r="W34" s="2">
        <v>109083.953826</v>
      </c>
      <c r="X34" s="2">
        <v>114324.60934900001</v>
      </c>
      <c r="Y34" s="2">
        <v>160337.69211</v>
      </c>
      <c r="Z34" s="2">
        <v>174483.23798599999</v>
      </c>
      <c r="AA34" s="2">
        <v>179219.33665000001</v>
      </c>
      <c r="AB34" s="2">
        <v>176539.74904299999</v>
      </c>
      <c r="AC34" s="33">
        <v>180854.43607453548</v>
      </c>
      <c r="AD34" s="33">
        <v>164392.959857473</v>
      </c>
      <c r="AE34" s="33">
        <v>164494.87008347485</v>
      </c>
      <c r="AF34" s="33">
        <v>158738.76672253548</v>
      </c>
      <c r="AG34" s="33">
        <v>148730.60174000301</v>
      </c>
    </row>
    <row r="35" spans="1:33" x14ac:dyDescent="0.25">
      <c r="A35" s="40"/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39"/>
    </row>
    <row r="36" spans="1:33" s="3" customFormat="1" x14ac:dyDescent="0.25">
      <c r="A36" s="3" t="s">
        <v>31</v>
      </c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</row>
    <row r="37" spans="1:33" x14ac:dyDescent="0.25">
      <c r="A37" s="41" t="s">
        <v>85</v>
      </c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</row>
    <row r="38" spans="1:33" x14ac:dyDescent="0.25">
      <c r="A38" s="50" t="s">
        <v>86</v>
      </c>
      <c r="B38" s="33">
        <v>7856.6779999999999</v>
      </c>
      <c r="C38" s="33">
        <v>8240.7819999999992</v>
      </c>
      <c r="D38" s="33">
        <v>11652.74</v>
      </c>
      <c r="E38" s="33">
        <v>11572.499</v>
      </c>
      <c r="F38" s="33">
        <v>10441.325000000001</v>
      </c>
      <c r="G38" s="33">
        <v>10651.161</v>
      </c>
      <c r="H38" s="33">
        <v>11597.136</v>
      </c>
      <c r="I38" s="33">
        <v>21797.850999999999</v>
      </c>
      <c r="J38" s="33">
        <v>25769.573</v>
      </c>
      <c r="K38" s="33">
        <v>34642.355000000003</v>
      </c>
      <c r="L38" s="51">
        <v>35226.913</v>
      </c>
      <c r="M38" s="51">
        <v>40636.394999999997</v>
      </c>
      <c r="N38" s="33">
        <v>46246</v>
      </c>
      <c r="O38" s="33">
        <v>50684.493000000002</v>
      </c>
      <c r="P38" s="33">
        <v>50640.766285999998</v>
      </c>
      <c r="Q38" s="33">
        <v>53608.780187000004</v>
      </c>
      <c r="R38" s="33">
        <v>62338.531927999997</v>
      </c>
      <c r="S38" s="33">
        <v>62825.122510000001</v>
      </c>
      <c r="T38" s="33">
        <v>68175.057028355048</v>
      </c>
      <c r="U38" s="33">
        <v>64066.275896914944</v>
      </c>
      <c r="V38" s="33">
        <v>80363.674006145244</v>
      </c>
      <c r="W38" s="33">
        <v>78753.991642589477</v>
      </c>
      <c r="X38" s="33">
        <v>90458.862707804481</v>
      </c>
      <c r="Y38" s="33">
        <v>134894.69815248233</v>
      </c>
      <c r="Z38" s="33">
        <v>150402.4188621167</v>
      </c>
      <c r="AA38" s="33">
        <v>157066.64615637</v>
      </c>
      <c r="AB38" s="33">
        <v>159434.46737286478</v>
      </c>
      <c r="AC38" s="33">
        <v>171119.19529348452</v>
      </c>
      <c r="AD38" s="33">
        <v>170920.01453970041</v>
      </c>
      <c r="AE38" s="33">
        <v>178173.62542563677</v>
      </c>
      <c r="AF38" s="33">
        <v>179162.54897200002</v>
      </c>
      <c r="AG38" s="33">
        <v>171649.55976199999</v>
      </c>
    </row>
    <row r="39" spans="1:33" x14ac:dyDescent="0.25">
      <c r="A39" s="50" t="s">
        <v>87</v>
      </c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51"/>
      <c r="M39" s="51"/>
      <c r="N39" s="33">
        <v>52.314</v>
      </c>
      <c r="O39" s="33">
        <v>81.263000000000005</v>
      </c>
      <c r="P39" s="33">
        <v>655.00247400000001</v>
      </c>
      <c r="Q39" s="33">
        <v>818.26631000000009</v>
      </c>
      <c r="R39" s="33">
        <v>571.19352400000002</v>
      </c>
      <c r="S39" s="33">
        <v>655.25896</v>
      </c>
      <c r="T39" s="33">
        <v>618.94892200000004</v>
      </c>
      <c r="U39" s="33">
        <v>526.86400900000001</v>
      </c>
      <c r="V39" s="33">
        <v>602.51804700000002</v>
      </c>
      <c r="W39" s="33">
        <v>646.36080800000002</v>
      </c>
      <c r="X39" s="33">
        <v>648.79433600000004</v>
      </c>
      <c r="Y39" s="33">
        <v>728.56878600000005</v>
      </c>
      <c r="Z39" s="33">
        <v>1393.1065189999999</v>
      </c>
      <c r="AA39" s="33">
        <v>914.01503200000002</v>
      </c>
      <c r="AB39" s="33">
        <v>1294.371165</v>
      </c>
      <c r="AC39" s="33">
        <v>1331.4445940000001</v>
      </c>
      <c r="AD39" s="33">
        <v>1330.1014270000001</v>
      </c>
      <c r="AE39" s="33">
        <v>1334.9915860000001</v>
      </c>
      <c r="AF39" s="33">
        <v>1132.6944249999999</v>
      </c>
      <c r="AG39" s="33">
        <v>1090.881547</v>
      </c>
    </row>
    <row r="40" spans="1:33" x14ac:dyDescent="0.25">
      <c r="A40" s="50" t="s">
        <v>88</v>
      </c>
      <c r="B40" s="33">
        <v>83.408000000000001</v>
      </c>
      <c r="C40" s="33">
        <v>90.828000000000003</v>
      </c>
      <c r="D40" s="33">
        <v>96.076999999999998</v>
      </c>
      <c r="E40" s="33">
        <v>55.976999999999997</v>
      </c>
      <c r="F40" s="33">
        <v>42.356000000000002</v>
      </c>
      <c r="G40" s="33">
        <v>31.385999999999999</v>
      </c>
      <c r="H40" s="33">
        <v>29.177</v>
      </c>
      <c r="I40" s="33">
        <v>30.902000000000001</v>
      </c>
      <c r="J40" s="33">
        <v>10.802</v>
      </c>
      <c r="K40" s="33">
        <v>41.963999999999999</v>
      </c>
      <c r="L40" s="51">
        <v>0.45</v>
      </c>
      <c r="M40" s="51">
        <v>-17.956</v>
      </c>
      <c r="N40" s="33">
        <v>295.18</v>
      </c>
      <c r="O40" s="33">
        <v>310.84800000000001</v>
      </c>
      <c r="P40" s="33">
        <v>126.86893499999999</v>
      </c>
      <c r="Q40" s="33">
        <v>64.979472999999999</v>
      </c>
      <c r="R40" s="33">
        <v>0</v>
      </c>
      <c r="S40" s="33">
        <v>0</v>
      </c>
      <c r="T40" s="33">
        <v>0</v>
      </c>
      <c r="U40" s="33">
        <v>432.69836828199999</v>
      </c>
      <c r="V40" s="33">
        <v>342.56461955510002</v>
      </c>
      <c r="W40" s="33">
        <v>267.90072355590002</v>
      </c>
      <c r="X40" s="33">
        <v>204.31154762202883</v>
      </c>
      <c r="Y40" s="33">
        <v>-1.9795554876327516E-7</v>
      </c>
      <c r="Z40" s="33">
        <v>255.00683220427513</v>
      </c>
      <c r="AA40" s="33">
        <v>113.58947361348963</v>
      </c>
      <c r="AB40" s="33">
        <v>138.77670667230319</v>
      </c>
      <c r="AC40" s="33">
        <v>51.280557603054525</v>
      </c>
      <c r="AD40" s="33">
        <v>65.687512095793252</v>
      </c>
      <c r="AE40" s="33">
        <v>50.713198787897589</v>
      </c>
      <c r="AF40" s="33">
        <v>45.97672</v>
      </c>
      <c r="AG40" s="33">
        <v>480.69366400000001</v>
      </c>
    </row>
    <row r="41" spans="1:33" x14ac:dyDescent="0.25">
      <c r="A41" s="50" t="s">
        <v>89</v>
      </c>
      <c r="B41" s="33">
        <v>625.78</v>
      </c>
      <c r="C41" s="33">
        <v>669.99900000000002</v>
      </c>
      <c r="D41" s="33">
        <v>1054.5360000000001</v>
      </c>
      <c r="E41" s="33">
        <v>1119.3720000000001</v>
      </c>
      <c r="F41" s="33">
        <v>604.27700000000004</v>
      </c>
      <c r="G41" s="33">
        <v>655.15800000000002</v>
      </c>
      <c r="H41" s="33">
        <v>724.77800000000002</v>
      </c>
      <c r="I41" s="33">
        <v>1025.261</v>
      </c>
      <c r="J41" s="33">
        <v>1060.8119999999999</v>
      </c>
      <c r="K41" s="33">
        <v>991.85599999999999</v>
      </c>
      <c r="L41" s="51">
        <v>1049.547</v>
      </c>
      <c r="M41" s="51">
        <v>1356.481</v>
      </c>
      <c r="N41" s="33">
        <v>1651.847</v>
      </c>
      <c r="O41" s="33">
        <v>1812.424</v>
      </c>
      <c r="P41" s="33">
        <v>2096.2432490000001</v>
      </c>
      <c r="Q41" s="33">
        <v>2525.8833530000002</v>
      </c>
      <c r="R41" s="33">
        <v>3093.9369649999999</v>
      </c>
      <c r="S41" s="33">
        <v>3256.6096859999998</v>
      </c>
      <c r="T41" s="33">
        <v>3853.7040120000001</v>
      </c>
      <c r="U41" s="33">
        <v>4212.0050060000003</v>
      </c>
      <c r="V41" s="33">
        <v>5163.4555799999998</v>
      </c>
      <c r="W41" s="33">
        <v>6078.3119710000001</v>
      </c>
      <c r="X41" s="33">
        <v>7238.1894229999998</v>
      </c>
      <c r="Y41" s="33">
        <v>21903.782176000001</v>
      </c>
      <c r="Z41" s="33">
        <v>24303.246942000002</v>
      </c>
      <c r="AA41" s="33">
        <v>25235.298344999999</v>
      </c>
      <c r="AB41" s="33">
        <v>24639.062743999999</v>
      </c>
      <c r="AC41" s="33">
        <v>22940.835202999999</v>
      </c>
      <c r="AD41" s="33">
        <v>21856.235255</v>
      </c>
      <c r="AE41" s="33">
        <v>20251.835002</v>
      </c>
      <c r="AF41" s="33">
        <v>18339.862351</v>
      </c>
      <c r="AG41" s="33">
        <v>18491.636712</v>
      </c>
    </row>
    <row r="42" spans="1:33" s="3" customFormat="1" x14ac:dyDescent="0.25">
      <c r="A42" s="50" t="s">
        <v>32</v>
      </c>
      <c r="B42" s="33">
        <v>0</v>
      </c>
      <c r="C42" s="33">
        <v>0</v>
      </c>
      <c r="D42" s="33">
        <v>2578.4059999999999</v>
      </c>
      <c r="E42" s="33">
        <v>2722.058</v>
      </c>
      <c r="F42" s="33">
        <v>4187.7809999999999</v>
      </c>
      <c r="G42" s="33">
        <v>4285.2860000000001</v>
      </c>
      <c r="H42" s="33">
        <v>4285.2860000000001</v>
      </c>
      <c r="I42" s="33">
        <v>0</v>
      </c>
      <c r="J42" s="33">
        <v>0</v>
      </c>
      <c r="K42" s="33">
        <v>0</v>
      </c>
      <c r="L42" s="51">
        <v>0</v>
      </c>
      <c r="M42" s="51">
        <v>0</v>
      </c>
      <c r="N42" s="33">
        <v>0</v>
      </c>
      <c r="O42" s="33">
        <v>0</v>
      </c>
      <c r="P42" s="33">
        <v>0</v>
      </c>
      <c r="Q42" s="33">
        <v>0</v>
      </c>
      <c r="R42" s="33">
        <v>0</v>
      </c>
      <c r="S42" s="33">
        <v>0</v>
      </c>
      <c r="T42" s="33">
        <v>0</v>
      </c>
      <c r="U42" s="33">
        <v>0</v>
      </c>
      <c r="V42" s="33">
        <v>0</v>
      </c>
      <c r="W42" s="33">
        <v>0</v>
      </c>
      <c r="X42" s="33">
        <v>0</v>
      </c>
      <c r="Y42" s="33">
        <v>0</v>
      </c>
      <c r="Z42" s="33"/>
      <c r="AA42" s="33">
        <v>0</v>
      </c>
      <c r="AB42" s="33"/>
      <c r="AC42" s="33"/>
      <c r="AD42" s="33"/>
    </row>
    <row r="43" spans="1:33" s="3" customFormat="1" x14ac:dyDescent="0.25">
      <c r="A43" s="50" t="s">
        <v>90</v>
      </c>
      <c r="B43" s="33">
        <v>0</v>
      </c>
      <c r="C43" s="33">
        <v>0</v>
      </c>
      <c r="D43" s="33">
        <v>0</v>
      </c>
      <c r="E43" s="33">
        <v>0</v>
      </c>
      <c r="F43" s="33"/>
      <c r="G43" s="33"/>
      <c r="H43" s="33"/>
      <c r="I43" s="33"/>
      <c r="J43" s="33">
        <v>0</v>
      </c>
      <c r="K43" s="33">
        <v>0</v>
      </c>
      <c r="L43" s="33">
        <v>0</v>
      </c>
      <c r="M43" s="33"/>
      <c r="N43" s="33">
        <v>0</v>
      </c>
      <c r="O43" s="33">
        <v>0</v>
      </c>
      <c r="P43" s="33">
        <v>0</v>
      </c>
      <c r="Q43" s="33">
        <v>0</v>
      </c>
      <c r="R43" s="33">
        <v>0</v>
      </c>
      <c r="S43" s="33">
        <v>422.63660800000002</v>
      </c>
      <c r="T43" s="33">
        <v>527.48763199999996</v>
      </c>
      <c r="U43" s="33">
        <v>903.20712900000001</v>
      </c>
      <c r="V43" s="33">
        <v>833.52274399999999</v>
      </c>
      <c r="W43" s="33">
        <v>842.44418399999995</v>
      </c>
      <c r="X43" s="33">
        <v>883.02991899999995</v>
      </c>
      <c r="Y43" s="33">
        <v>865.36579099999994</v>
      </c>
      <c r="Z43" s="33">
        <v>940.70822199999998</v>
      </c>
      <c r="AA43" s="33">
        <v>1013.726723</v>
      </c>
      <c r="AB43" s="33">
        <v>1046.1282389999999</v>
      </c>
      <c r="AC43" s="33">
        <v>2699.5381050000001</v>
      </c>
      <c r="AD43" s="33">
        <v>1570.623349</v>
      </c>
      <c r="AE43" s="33">
        <v>1644.9542819999999</v>
      </c>
      <c r="AF43" s="33">
        <v>1704.7661419999999</v>
      </c>
      <c r="AG43" s="33">
        <v>1613.5658450000001</v>
      </c>
    </row>
    <row r="44" spans="1:33" s="3" customFormat="1" x14ac:dyDescent="0.25">
      <c r="A44" s="40" t="s">
        <v>91</v>
      </c>
      <c r="B44" s="39">
        <v>8565.866</v>
      </c>
      <c r="C44" s="39">
        <v>9001.6090000000004</v>
      </c>
      <c r="D44" s="39">
        <v>15381.759</v>
      </c>
      <c r="E44" s="39">
        <v>15469.906000000001</v>
      </c>
      <c r="F44" s="39">
        <v>15275.739000000001</v>
      </c>
      <c r="G44" s="39">
        <v>15622.991</v>
      </c>
      <c r="H44" s="39">
        <v>16636.377</v>
      </c>
      <c r="I44" s="39">
        <v>22854.013999999996</v>
      </c>
      <c r="J44" s="39">
        <v>26841.186999999998</v>
      </c>
      <c r="K44" s="39">
        <v>35676.175000000003</v>
      </c>
      <c r="L44" s="39">
        <v>36276.909999999996</v>
      </c>
      <c r="M44" s="39">
        <v>41974.92</v>
      </c>
      <c r="N44" s="39">
        <v>48245.341</v>
      </c>
      <c r="O44" s="39">
        <v>52889.027999999998</v>
      </c>
      <c r="P44" s="39">
        <v>53518.880943999997</v>
      </c>
      <c r="Q44" s="39">
        <v>57017.909323</v>
      </c>
      <c r="R44" s="39">
        <v>66003.662417</v>
      </c>
      <c r="S44" s="39">
        <v>67159.627764000004</v>
      </c>
      <c r="T44" s="39">
        <v>73175.19759435505</v>
      </c>
      <c r="U44" s="39">
        <v>70141.050409196949</v>
      </c>
      <c r="V44" s="39">
        <v>87305.734996700339</v>
      </c>
      <c r="W44" s="39">
        <v>86589.009329145367</v>
      </c>
      <c r="X44" s="39">
        <v>99433.18793342651</v>
      </c>
      <c r="Y44" s="39">
        <v>158392.41490528436</v>
      </c>
      <c r="Z44" s="39">
        <v>177294.48737732094</v>
      </c>
      <c r="AA44" s="39">
        <v>184343.27572998346</v>
      </c>
      <c r="AB44" s="39">
        <v>186552.80622753708</v>
      </c>
      <c r="AC44" s="39">
        <v>198142.29375308758</v>
      </c>
      <c r="AD44" s="39">
        <v>195742.66208279619</v>
      </c>
      <c r="AE44" s="39">
        <v>201456.11949442467</v>
      </c>
      <c r="AF44" s="39">
        <v>200385.84861000002</v>
      </c>
      <c r="AG44" s="39">
        <v>193326.33752999999</v>
      </c>
    </row>
    <row r="45" spans="1:33" x14ac:dyDescent="0.25">
      <c r="A45" s="1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</row>
    <row r="46" spans="1:33" x14ac:dyDescent="0.25">
      <c r="A46" s="41" t="s">
        <v>92</v>
      </c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</row>
    <row r="47" spans="1:33" x14ac:dyDescent="0.25">
      <c r="A47" s="50" t="s">
        <v>86</v>
      </c>
      <c r="B47" s="33">
        <v>547.78399999999999</v>
      </c>
      <c r="C47" s="33">
        <v>1136.518</v>
      </c>
      <c r="D47" s="33">
        <v>2485.489</v>
      </c>
      <c r="E47" s="33">
        <v>3206.9090000000001</v>
      </c>
      <c r="F47" s="33">
        <v>1001.7</v>
      </c>
      <c r="G47" s="33">
        <v>1001.7</v>
      </c>
      <c r="H47" s="33">
        <v>0</v>
      </c>
      <c r="I47" s="33">
        <v>3030.4659999999999</v>
      </c>
      <c r="J47" s="33">
        <v>0</v>
      </c>
      <c r="K47" s="33">
        <v>2082.1869999999999</v>
      </c>
      <c r="L47" s="51">
        <v>2588.5</v>
      </c>
      <c r="M47" s="51">
        <v>956.5</v>
      </c>
      <c r="N47" s="33">
        <v>630</v>
      </c>
      <c r="O47" s="33">
        <v>664</v>
      </c>
      <c r="P47" s="33">
        <v>685</v>
      </c>
      <c r="Q47" s="33">
        <v>5137.1459999999997</v>
      </c>
      <c r="R47" s="33">
        <v>5466.3</v>
      </c>
      <c r="S47" s="33">
        <v>6196</v>
      </c>
      <c r="T47" s="33">
        <v>4036.2228246449599</v>
      </c>
      <c r="U47" s="33">
        <v>6713.3996740850553</v>
      </c>
      <c r="V47" s="33">
        <v>6819.3002818547575</v>
      </c>
      <c r="W47" s="33">
        <v>4195.4448244105179</v>
      </c>
      <c r="X47" s="33">
        <v>8934.2452991955142</v>
      </c>
      <c r="Y47" s="33">
        <v>23485.08602051768</v>
      </c>
      <c r="Z47" s="33">
        <v>6352.3523188833169</v>
      </c>
      <c r="AA47" s="33">
        <v>5740.8081096300002</v>
      </c>
      <c r="AB47" s="33">
        <v>9897.8018241352147</v>
      </c>
      <c r="AC47" s="33">
        <v>11571.814982515476</v>
      </c>
      <c r="AD47" s="33">
        <v>13896.649847299612</v>
      </c>
      <c r="AE47" s="33">
        <v>14861.407427363238</v>
      </c>
      <c r="AF47" s="33">
        <v>10313.723643000001</v>
      </c>
      <c r="AG47" s="33">
        <v>19600.840667999997</v>
      </c>
    </row>
    <row r="48" spans="1:33" x14ac:dyDescent="0.25">
      <c r="A48" s="50" t="s">
        <v>87</v>
      </c>
      <c r="B48" s="33"/>
      <c r="C48" s="33"/>
      <c r="D48" s="33"/>
      <c r="E48" s="33"/>
      <c r="F48" s="33"/>
      <c r="G48" s="33"/>
      <c r="H48" s="33"/>
      <c r="I48" s="33"/>
      <c r="J48" s="33"/>
      <c r="K48" s="33"/>
      <c r="L48" s="51"/>
      <c r="M48" s="51"/>
      <c r="N48" s="33"/>
      <c r="O48" s="33"/>
      <c r="P48" s="33"/>
      <c r="Q48" s="33"/>
      <c r="R48" s="33"/>
      <c r="S48" s="33"/>
      <c r="T48" s="33">
        <v>4.1635799999999996</v>
      </c>
      <c r="U48" s="33">
        <v>4.1656510000000004</v>
      </c>
      <c r="V48" s="33"/>
      <c r="W48" s="33"/>
      <c r="X48" s="33">
        <v>4.8229110000000004</v>
      </c>
      <c r="Y48" s="33">
        <v>5.1716309999999996</v>
      </c>
      <c r="Z48" s="33">
        <v>17.286823999999999</v>
      </c>
      <c r="AA48" s="33">
        <v>11.946833</v>
      </c>
      <c r="AB48" s="33">
        <v>74.001583999999994</v>
      </c>
      <c r="AC48" s="33">
        <v>84.276319999999998</v>
      </c>
      <c r="AD48" s="33">
        <v>113.024889</v>
      </c>
      <c r="AE48" s="33">
        <v>109.366659</v>
      </c>
      <c r="AF48" s="33">
        <v>91.267251999999999</v>
      </c>
      <c r="AG48" s="33">
        <v>84.522323</v>
      </c>
    </row>
    <row r="49" spans="1:33" s="19" customFormat="1" ht="14.4" x14ac:dyDescent="0.3">
      <c r="A49" s="50" t="s">
        <v>93</v>
      </c>
      <c r="B49" s="33">
        <v>31.798999999999999</v>
      </c>
      <c r="C49" s="33">
        <v>28.079000000000001</v>
      </c>
      <c r="D49" s="33">
        <v>54.689</v>
      </c>
      <c r="E49" s="33">
        <v>86.724000000000004</v>
      </c>
      <c r="F49" s="33">
        <v>78.602000000000004</v>
      </c>
      <c r="G49" s="33">
        <v>64.945999999999998</v>
      </c>
      <c r="H49" s="33">
        <v>75.228999999999999</v>
      </c>
      <c r="I49" s="33">
        <v>89.209000000000003</v>
      </c>
      <c r="J49" s="33">
        <v>163.31299999999999</v>
      </c>
      <c r="K49" s="33">
        <v>177.41200000000001</v>
      </c>
      <c r="L49" s="51">
        <v>280.49200000000002</v>
      </c>
      <c r="M49" s="51">
        <v>294.64100000000002</v>
      </c>
      <c r="N49" s="33">
        <v>272.22399999999999</v>
      </c>
      <c r="O49" s="33">
        <v>360.27100000000002</v>
      </c>
      <c r="P49" s="33">
        <v>355.169535</v>
      </c>
      <c r="Q49" s="33">
        <v>292.61068999999998</v>
      </c>
      <c r="R49" s="33">
        <v>639.66813200000001</v>
      </c>
      <c r="S49" s="33">
        <v>338.44841300000002</v>
      </c>
      <c r="T49" s="33">
        <v>349.54890999999998</v>
      </c>
      <c r="U49" s="33">
        <v>413.80921599999999</v>
      </c>
      <c r="V49" s="33">
        <v>498.71290499999998</v>
      </c>
      <c r="W49" s="33">
        <v>384.39731599999999</v>
      </c>
      <c r="X49" s="33">
        <v>429.94886100000002</v>
      </c>
      <c r="Y49" s="33">
        <v>565.50551599999994</v>
      </c>
      <c r="Z49" s="33">
        <v>475.30580900000001</v>
      </c>
      <c r="AA49" s="33">
        <v>632.61886200000004</v>
      </c>
      <c r="AB49" s="33">
        <v>447.75243999999998</v>
      </c>
      <c r="AC49" s="33">
        <v>832.51556900000003</v>
      </c>
      <c r="AD49" s="33">
        <v>815.44793000000004</v>
      </c>
      <c r="AE49" s="33">
        <v>509.015534</v>
      </c>
      <c r="AF49" s="33">
        <v>433.57278000000002</v>
      </c>
      <c r="AG49" s="33">
        <v>737.97177199999999</v>
      </c>
    </row>
    <row r="50" spans="1:33" s="19" customFormat="1" ht="14.4" x14ac:dyDescent="0.3">
      <c r="A50" s="50" t="s">
        <v>94</v>
      </c>
      <c r="B50" s="33">
        <v>83.616</v>
      </c>
      <c r="C50" s="33">
        <v>89.114000000000004</v>
      </c>
      <c r="D50" s="33">
        <v>170.339</v>
      </c>
      <c r="E50" s="33">
        <v>255.221</v>
      </c>
      <c r="F50" s="33"/>
      <c r="G50" s="33"/>
      <c r="H50" s="33"/>
      <c r="I50" s="33"/>
      <c r="J50" s="33">
        <v>547.58699999999999</v>
      </c>
      <c r="K50" s="33">
        <v>707.30499999999995</v>
      </c>
      <c r="L50" s="33">
        <v>584.255</v>
      </c>
      <c r="M50" s="33">
        <v>738.899</v>
      </c>
      <c r="N50" s="33">
        <v>676.34299999999996</v>
      </c>
      <c r="O50" s="33">
        <v>844.029</v>
      </c>
      <c r="P50" s="33">
        <v>729.52272899999991</v>
      </c>
      <c r="Q50" s="33">
        <v>1047.2153990000002</v>
      </c>
      <c r="R50" s="33">
        <v>1026.28480549712</v>
      </c>
      <c r="S50" s="33">
        <v>926.68343409396005</v>
      </c>
      <c r="T50" s="33">
        <v>982.35904122987006</v>
      </c>
      <c r="U50" s="33">
        <v>1045.4327526094301</v>
      </c>
      <c r="V50" s="33">
        <v>1813.0864846865295</v>
      </c>
      <c r="W50" s="33">
        <v>1484.0085328092941</v>
      </c>
      <c r="X50" s="33">
        <v>1371.9807677909998</v>
      </c>
      <c r="Y50" s="33">
        <v>4410.8919130000004</v>
      </c>
      <c r="Z50" s="33">
        <v>4551.5949309999996</v>
      </c>
      <c r="AA50" s="33">
        <v>4198.2206169999999</v>
      </c>
      <c r="AB50" s="33">
        <v>4002.34789</v>
      </c>
      <c r="AC50" s="33">
        <v>3007.6505189999998</v>
      </c>
      <c r="AD50" s="33">
        <v>2702.7770740000001</v>
      </c>
      <c r="AE50" s="33">
        <v>3364.7959071072</v>
      </c>
      <c r="AF50" s="33">
        <v>3503.5537952591999</v>
      </c>
      <c r="AG50" s="33">
        <v>1017.049714</v>
      </c>
    </row>
    <row r="51" spans="1:33" x14ac:dyDescent="0.25">
      <c r="A51" s="50" t="s">
        <v>88</v>
      </c>
      <c r="B51" s="33"/>
      <c r="C51" s="33"/>
      <c r="D51" s="33"/>
      <c r="E51" s="33"/>
      <c r="F51" s="33">
        <v>87.847999999999999</v>
      </c>
      <c r="G51" s="33">
        <v>80.358999999999995</v>
      </c>
      <c r="H51" s="33">
        <v>82.358000000000004</v>
      </c>
      <c r="I51" s="33">
        <v>539.04899999999998</v>
      </c>
      <c r="J51" s="33"/>
      <c r="K51" s="33"/>
      <c r="L51" s="51"/>
      <c r="M51" s="51"/>
      <c r="N51" s="33"/>
      <c r="O51" s="33"/>
      <c r="P51" s="33"/>
      <c r="Q51" s="33"/>
      <c r="R51" s="33">
        <v>0</v>
      </c>
      <c r="S51" s="33">
        <v>0</v>
      </c>
      <c r="T51" s="33">
        <v>0</v>
      </c>
      <c r="U51" s="33">
        <v>13.855322718</v>
      </c>
      <c r="V51" s="33">
        <v>10.494643444900001</v>
      </c>
      <c r="W51" s="33">
        <v>9.4886744441000008</v>
      </c>
      <c r="X51" s="33">
        <v>6.0076543779711669</v>
      </c>
      <c r="Y51" s="33">
        <v>6.0365901979555598</v>
      </c>
      <c r="Z51" s="33">
        <v>0.81518832730000002</v>
      </c>
      <c r="AA51" s="33">
        <v>0.63570583613099996</v>
      </c>
      <c r="AB51" s="33">
        <v>1.6821927889999999</v>
      </c>
      <c r="AC51" s="33">
        <v>75.456279627699999</v>
      </c>
      <c r="AD51" s="33">
        <v>60.136998305100001</v>
      </c>
      <c r="AE51" s="33">
        <v>40.093911479999996</v>
      </c>
      <c r="AF51" s="33">
        <v>15.162630999999999</v>
      </c>
      <c r="AG51" s="33">
        <v>0</v>
      </c>
    </row>
    <row r="52" spans="1:33" x14ac:dyDescent="0.25">
      <c r="A52" s="4" t="s">
        <v>120</v>
      </c>
      <c r="B52" s="43">
        <v>96.572000000000003</v>
      </c>
      <c r="C52" s="43">
        <v>114.28400000000001</v>
      </c>
      <c r="D52" s="43">
        <v>189.006</v>
      </c>
      <c r="E52" s="43">
        <v>211.45099999999999</v>
      </c>
      <c r="F52" s="43">
        <v>153.96299999999999</v>
      </c>
      <c r="G52" s="43">
        <v>135.18600000000001</v>
      </c>
      <c r="H52" s="43">
        <v>129.874</v>
      </c>
      <c r="I52" s="43">
        <v>248.78899999999999</v>
      </c>
      <c r="J52" s="43">
        <v>282.67200000000003</v>
      </c>
      <c r="K52" s="43">
        <v>390.33300000000003</v>
      </c>
      <c r="L52" s="43">
        <v>303.113</v>
      </c>
      <c r="M52" s="43">
        <v>375.32400000000001</v>
      </c>
      <c r="N52" s="43">
        <v>398.81099999999998</v>
      </c>
      <c r="O52" s="43">
        <v>371.32600000000002</v>
      </c>
      <c r="P52" s="43">
        <v>449.38283399999995</v>
      </c>
      <c r="Q52" s="43">
        <v>520.938446</v>
      </c>
      <c r="R52" s="43">
        <v>643.90502700000002</v>
      </c>
      <c r="S52" s="43">
        <v>761.09144500000002</v>
      </c>
      <c r="T52" s="43">
        <v>757.08427300000005</v>
      </c>
      <c r="U52" s="43">
        <v>853.13639499999999</v>
      </c>
      <c r="V52" s="43">
        <v>812.083348</v>
      </c>
      <c r="W52" s="43">
        <v>671.08753400000001</v>
      </c>
      <c r="X52" s="43">
        <v>1106.100733</v>
      </c>
      <c r="Y52" s="43">
        <v>1862.913515</v>
      </c>
      <c r="Z52" s="43">
        <v>2271.057397</v>
      </c>
      <c r="AA52" s="43">
        <v>2348.8785440000001</v>
      </c>
      <c r="AB52" s="43">
        <v>2817.8178469999998</v>
      </c>
      <c r="AC52" s="43">
        <v>2758.4031479999999</v>
      </c>
      <c r="AD52" s="43">
        <v>2972.9435309999999</v>
      </c>
      <c r="AE52" s="43">
        <v>2623.8356659999999</v>
      </c>
      <c r="AF52" s="43">
        <v>2718.8961199999999</v>
      </c>
      <c r="AG52" s="43">
        <v>2721.2094590000002</v>
      </c>
    </row>
    <row r="53" spans="1:33" x14ac:dyDescent="0.25">
      <c r="A53" s="3" t="s">
        <v>95</v>
      </c>
      <c r="B53" s="17">
        <v>759.77099999999996</v>
      </c>
      <c r="C53" s="17">
        <v>1367.9949999999999</v>
      </c>
      <c r="D53" s="17">
        <v>2899.5230000000001</v>
      </c>
      <c r="E53" s="17">
        <v>3760.306</v>
      </c>
      <c r="F53" s="17">
        <v>1322.1130000000001</v>
      </c>
      <c r="G53" s="17">
        <v>1282.1909999999998</v>
      </c>
      <c r="H53" s="17">
        <v>287.46100000000001</v>
      </c>
      <c r="I53" s="17">
        <v>3907.5129999999999</v>
      </c>
      <c r="J53" s="17">
        <v>993.572</v>
      </c>
      <c r="K53" s="17">
        <v>3357.2369999999996</v>
      </c>
      <c r="L53" s="17">
        <v>3756.36</v>
      </c>
      <c r="M53" s="17">
        <v>2365.364</v>
      </c>
      <c r="N53" s="17">
        <v>1977.3779999999999</v>
      </c>
      <c r="O53" s="17">
        <v>2239.6260000000002</v>
      </c>
      <c r="P53" s="17">
        <v>2219.0750979999998</v>
      </c>
      <c r="Q53" s="17">
        <v>6997.9105350000009</v>
      </c>
      <c r="R53" s="17">
        <v>7776.1579644971198</v>
      </c>
      <c r="S53" s="17">
        <v>8222.2232920939605</v>
      </c>
      <c r="T53" s="17">
        <v>6129.3786288748297</v>
      </c>
      <c r="U53" s="17">
        <v>9043.7990114124859</v>
      </c>
      <c r="V53" s="17">
        <v>9953.677662986187</v>
      </c>
      <c r="W53" s="17">
        <v>6744.4268816639114</v>
      </c>
      <c r="X53" s="17">
        <v>11853.106226364484</v>
      </c>
      <c r="Y53" s="17">
        <v>30335.605185715638</v>
      </c>
      <c r="Z53" s="17">
        <v>13668.412468210618</v>
      </c>
      <c r="AA53" s="17">
        <v>12933.108671466132</v>
      </c>
      <c r="AB53" s="17">
        <v>17241.403777924214</v>
      </c>
      <c r="AC53" s="17">
        <v>18330.116818143175</v>
      </c>
      <c r="AD53" s="17">
        <v>20560.980269604715</v>
      </c>
      <c r="AE53" s="17">
        <v>21508.515104950435</v>
      </c>
      <c r="AF53" s="17">
        <v>17076.1762212592</v>
      </c>
      <c r="AG53" s="17">
        <v>24161.593936000001</v>
      </c>
    </row>
    <row r="54" spans="1:33" x14ac:dyDescent="0.25">
      <c r="A54" s="3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</row>
    <row r="55" spans="1:33" s="3" customFormat="1" x14ac:dyDescent="0.25">
      <c r="A55" s="1" t="s">
        <v>33</v>
      </c>
      <c r="B55" s="2">
        <v>0</v>
      </c>
      <c r="C55" s="2">
        <v>0</v>
      </c>
      <c r="D55" s="2">
        <v>0</v>
      </c>
      <c r="E55" s="2">
        <v>0</v>
      </c>
      <c r="F55" s="2"/>
      <c r="G55" s="2"/>
      <c r="H55" s="2"/>
      <c r="I55" s="2"/>
      <c r="J55" s="2">
        <v>0</v>
      </c>
      <c r="K55" s="2">
        <v>0</v>
      </c>
      <c r="L55" s="2">
        <v>0</v>
      </c>
      <c r="M55" s="2"/>
      <c r="N55" s="2">
        <v>0</v>
      </c>
      <c r="O55" s="2">
        <v>0</v>
      </c>
      <c r="P55" s="2">
        <v>0</v>
      </c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</row>
    <row r="56" spans="1:33" s="3" customFormat="1" ht="14.4" thickBot="1" x14ac:dyDescent="0.3">
      <c r="A56" s="48" t="s">
        <v>34</v>
      </c>
      <c r="B56" s="49">
        <v>15358.223</v>
      </c>
      <c r="C56" s="49">
        <v>16629.580000000002</v>
      </c>
      <c r="D56" s="49">
        <v>26731.188999999998</v>
      </c>
      <c r="E56" s="49">
        <v>28205.61</v>
      </c>
      <c r="F56" s="49">
        <v>21144.470168000003</v>
      </c>
      <c r="G56" s="49">
        <v>21251.865168</v>
      </c>
      <c r="H56" s="49">
        <v>21616.554</v>
      </c>
      <c r="I56" s="49">
        <v>44827.070999999996</v>
      </c>
      <c r="J56" s="49">
        <v>46966.63</v>
      </c>
      <c r="K56" s="49">
        <v>70629.411000000007</v>
      </c>
      <c r="L56" s="49">
        <v>72127.460999999996</v>
      </c>
      <c r="M56" s="49">
        <v>76265.123999999996</v>
      </c>
      <c r="N56" s="49">
        <v>84173.987999999998</v>
      </c>
      <c r="O56" s="49">
        <v>89838.723999999987</v>
      </c>
      <c r="P56" s="49">
        <v>94514.137025999997</v>
      </c>
      <c r="Q56" s="49">
        <v>121564.11846699999</v>
      </c>
      <c r="R56" s="49">
        <v>139530.08115849714</v>
      </c>
      <c r="S56" s="49">
        <v>145638.23671209396</v>
      </c>
      <c r="T56" s="49">
        <v>151090.17986122987</v>
      </c>
      <c r="U56" s="49">
        <v>156925.60490960942</v>
      </c>
      <c r="V56" s="49">
        <v>196856.68499568652</v>
      </c>
      <c r="W56" s="49">
        <v>202417.39003680926</v>
      </c>
      <c r="X56" s="49">
        <v>225610.903508791</v>
      </c>
      <c r="Y56" s="49">
        <v>349065.71220100002</v>
      </c>
      <c r="Z56" s="49">
        <v>365446.13783153152</v>
      </c>
      <c r="AA56" s="49">
        <v>376495.7210514496</v>
      </c>
      <c r="AB56" s="49">
        <v>380333.95904846123</v>
      </c>
      <c r="AC56" s="49">
        <v>397326.84664576623</v>
      </c>
      <c r="AD56" s="49">
        <v>380696.6022098739</v>
      </c>
      <c r="AE56" s="49">
        <v>387459.50468284998</v>
      </c>
      <c r="AF56" s="49">
        <v>376200.7915537947</v>
      </c>
      <c r="AG56" s="49">
        <v>366218.53320600302</v>
      </c>
    </row>
    <row r="57" spans="1:33" s="3" customFormat="1" x14ac:dyDescent="0.25">
      <c r="A57" s="24"/>
      <c r="B57" s="25"/>
      <c r="C57" s="25"/>
      <c r="D57" s="25"/>
    </row>
    <row r="58" spans="1:33" x14ac:dyDescent="0.25">
      <c r="B58" s="77"/>
      <c r="C58" s="77"/>
      <c r="D58" s="77"/>
      <c r="E58" s="77"/>
      <c r="F58" s="77"/>
      <c r="G58" s="77"/>
      <c r="H58" s="77"/>
      <c r="I58" s="77"/>
      <c r="J58" s="77"/>
      <c r="K58" s="77"/>
      <c r="L58" s="77"/>
      <c r="M58" s="77"/>
      <c r="N58" s="77"/>
      <c r="O58" s="77"/>
      <c r="P58" s="77"/>
      <c r="Q58" s="77"/>
      <c r="R58" s="77"/>
      <c r="S58" s="77"/>
      <c r="T58" s="77"/>
      <c r="U58" s="77"/>
      <c r="V58" s="77"/>
      <c r="W58" s="77"/>
      <c r="X58" s="77"/>
      <c r="Y58" s="77"/>
      <c r="Z58" s="77"/>
      <c r="AA58" s="77"/>
      <c r="AB58" s="77"/>
      <c r="AC58" s="77"/>
      <c r="AD58" s="77"/>
      <c r="AE58" s="77"/>
      <c r="AF58" s="77"/>
      <c r="AG58" s="77"/>
    </row>
    <row r="59" spans="1:33" x14ac:dyDescent="0.25"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</row>
    <row r="60" spans="1:33" x14ac:dyDescent="0.25">
      <c r="B60" s="57"/>
      <c r="C60" s="57"/>
      <c r="D60" s="57"/>
      <c r="E60" s="57"/>
      <c r="F60" s="57"/>
      <c r="G60" s="57"/>
      <c r="H60" s="57"/>
      <c r="I60" s="57"/>
      <c r="J60" s="57"/>
      <c r="K60" s="57"/>
      <c r="L60" s="57"/>
      <c r="M60" s="57"/>
      <c r="N60" s="57"/>
      <c r="O60" s="57"/>
      <c r="P60" s="57"/>
      <c r="Q60" s="57"/>
      <c r="R60" s="57"/>
      <c r="S60" s="57"/>
      <c r="T60" s="57"/>
      <c r="U60" s="57"/>
      <c r="V60" s="57"/>
      <c r="W60" s="57"/>
      <c r="X60" s="57"/>
      <c r="Y60" s="57"/>
      <c r="Z60" s="57"/>
      <c r="AA60" s="57"/>
      <c r="AB60" s="57"/>
      <c r="AC60" s="57"/>
      <c r="AD60" s="57"/>
      <c r="AE60" s="57"/>
      <c r="AF60" s="57"/>
      <c r="AG60" s="57"/>
    </row>
    <row r="61" spans="1:33" x14ac:dyDescent="0.25"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</row>
    <row r="62" spans="1:33" x14ac:dyDescent="0.25"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</row>
    <row r="63" spans="1:33" x14ac:dyDescent="0.25"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&amp;L&amp;Z&amp;F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G60"/>
  <sheetViews>
    <sheetView zoomScale="85" zoomScaleNormal="85" workbookViewId="0">
      <pane xSplit="7" ySplit="6" topLeftCell="P7" activePane="bottomRight" state="frozen"/>
      <selection pane="topRight" activeCell="H1" sqref="H1"/>
      <selection pane="bottomLeft" activeCell="A7" sqref="A7"/>
      <selection pane="bottomRight" activeCell="AG11" sqref="AG11"/>
    </sheetView>
  </sheetViews>
  <sheetFormatPr defaultColWidth="9" defaultRowHeight="13.8" outlineLevelCol="1" x14ac:dyDescent="0.25"/>
  <cols>
    <col min="1" max="1" width="66" style="18" customWidth="1"/>
    <col min="2" max="5" width="12.5" style="50" hidden="1" customWidth="1" outlineLevel="1"/>
    <col min="6" max="7" width="10.3984375" style="50" hidden="1" customWidth="1" outlineLevel="1"/>
    <col min="8" max="8" width="12.5" style="50" customWidth="1" collapsed="1"/>
    <col min="9" max="33" width="12.5" style="50" customWidth="1"/>
    <col min="34" max="16384" width="9" style="50"/>
  </cols>
  <sheetData>
    <row r="1" spans="1:33" s="93" customFormat="1" ht="17.7" customHeight="1" x14ac:dyDescent="0.4">
      <c r="A1" s="88" t="s">
        <v>117</v>
      </c>
      <c r="B1" s="89"/>
      <c r="C1" s="90"/>
      <c r="D1" s="90"/>
      <c r="E1" s="90"/>
      <c r="F1" s="90"/>
      <c r="G1" s="90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  <c r="V1" s="92"/>
      <c r="W1" s="92"/>
      <c r="X1" s="92"/>
      <c r="Y1" s="92"/>
      <c r="Z1" s="92"/>
      <c r="AA1" s="92"/>
      <c r="AB1" s="92"/>
      <c r="AC1" s="92"/>
      <c r="AD1" s="92"/>
      <c r="AE1" s="92"/>
      <c r="AF1" s="92"/>
      <c r="AG1" s="92"/>
    </row>
    <row r="2" spans="1:33" s="93" customFormat="1" ht="17.7" customHeight="1" x14ac:dyDescent="0.4">
      <c r="A2" s="91" t="str">
        <f>+'Incomestatement-Y'!A2</f>
        <v>Q4 2023</v>
      </c>
      <c r="B2" s="90"/>
      <c r="C2" s="90"/>
      <c r="D2" s="90"/>
      <c r="E2" s="90"/>
      <c r="F2" s="90"/>
      <c r="G2" s="90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  <c r="W2" s="92"/>
      <c r="X2" s="92"/>
      <c r="Y2" s="92"/>
      <c r="Z2" s="92"/>
      <c r="AA2" s="92"/>
      <c r="AB2" s="92"/>
      <c r="AC2" s="92"/>
      <c r="AD2" s="92"/>
      <c r="AE2" s="92"/>
      <c r="AF2" s="92"/>
      <c r="AG2" s="92"/>
    </row>
    <row r="3" spans="1:33" s="78" customFormat="1" x14ac:dyDescent="0.25">
      <c r="A3" s="79"/>
      <c r="B3" s="80"/>
      <c r="C3" s="80"/>
      <c r="D3" s="80"/>
      <c r="E3" s="80"/>
      <c r="F3" s="80"/>
      <c r="G3" s="80"/>
      <c r="V3" s="100"/>
      <c r="W3" s="100"/>
      <c r="X3" s="100"/>
      <c r="Y3" s="100"/>
    </row>
    <row r="4" spans="1:33" s="18" customFormat="1" ht="17.399999999999999" x14ac:dyDescent="0.25">
      <c r="A4" s="81" t="s">
        <v>4</v>
      </c>
    </row>
    <row r="5" spans="1:33" s="18" customFormat="1" x14ac:dyDescent="0.25"/>
    <row r="6" spans="1:33" x14ac:dyDescent="0.25">
      <c r="A6" s="65" t="s">
        <v>2</v>
      </c>
      <c r="B6" s="99" t="s">
        <v>5</v>
      </c>
      <c r="C6" s="99" t="s">
        <v>8</v>
      </c>
      <c r="D6" s="99" t="s">
        <v>7</v>
      </c>
      <c r="E6" s="99" t="s">
        <v>9</v>
      </c>
      <c r="F6" s="99" t="s">
        <v>10</v>
      </c>
      <c r="G6" s="99" t="s">
        <v>11</v>
      </c>
      <c r="H6" s="65" t="s">
        <v>12</v>
      </c>
      <c r="I6" s="65" t="s">
        <v>13</v>
      </c>
      <c r="J6" s="65" t="s">
        <v>14</v>
      </c>
      <c r="K6" s="65" t="s">
        <v>15</v>
      </c>
      <c r="L6" s="65" t="s">
        <v>16</v>
      </c>
      <c r="M6" s="65" t="s">
        <v>40</v>
      </c>
      <c r="N6" s="65" t="s">
        <v>41</v>
      </c>
      <c r="O6" s="65" t="s">
        <v>42</v>
      </c>
      <c r="P6" s="65" t="s">
        <v>43</v>
      </c>
      <c r="Q6" s="65" t="s">
        <v>44</v>
      </c>
      <c r="R6" s="65" t="s">
        <v>46</v>
      </c>
      <c r="S6" s="65" t="s">
        <v>47</v>
      </c>
      <c r="T6" s="65" t="s">
        <v>48</v>
      </c>
      <c r="U6" s="65" t="s">
        <v>50</v>
      </c>
      <c r="V6" s="65" t="s">
        <v>52</v>
      </c>
      <c r="W6" s="65" t="s">
        <v>53</v>
      </c>
      <c r="X6" s="65" t="s">
        <v>54</v>
      </c>
      <c r="Y6" s="65" t="s">
        <v>125</v>
      </c>
      <c r="Z6" s="65" t="s">
        <v>126</v>
      </c>
      <c r="AA6" s="65" t="s">
        <v>128</v>
      </c>
      <c r="AB6" s="65" t="s">
        <v>133</v>
      </c>
      <c r="AC6" s="65" t="s">
        <v>137</v>
      </c>
      <c r="AD6" s="65" t="s">
        <v>139</v>
      </c>
      <c r="AE6" s="65" t="s">
        <v>141</v>
      </c>
      <c r="AF6" s="65" t="s">
        <v>142</v>
      </c>
      <c r="AG6" s="65" t="s">
        <v>150</v>
      </c>
    </row>
    <row r="7" spans="1:33" s="28" customFormat="1" x14ac:dyDescent="0.25">
      <c r="A7" s="34" t="s">
        <v>110</v>
      </c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</row>
    <row r="8" spans="1:33" x14ac:dyDescent="0.25">
      <c r="A8" s="50" t="s">
        <v>64</v>
      </c>
      <c r="B8" s="51"/>
      <c r="C8" s="51"/>
      <c r="D8" s="51"/>
      <c r="E8" s="51"/>
      <c r="F8" s="51"/>
      <c r="G8" s="51"/>
      <c r="H8" s="51">
        <v>418.86400000000015</v>
      </c>
      <c r="I8" s="51">
        <v>922.35599999999977</v>
      </c>
      <c r="J8" s="51">
        <v>841.69899999999996</v>
      </c>
      <c r="K8" s="51">
        <v>1116.0230000000001</v>
      </c>
      <c r="L8" s="51">
        <v>700.82599999999979</v>
      </c>
      <c r="M8" s="51">
        <v>1056.652</v>
      </c>
      <c r="N8" s="51">
        <v>1568.32</v>
      </c>
      <c r="O8" s="51">
        <v>620.56000000000017</v>
      </c>
      <c r="P8" s="51">
        <v>1589.1918969999997</v>
      </c>
      <c r="Q8" s="51">
        <v>2074.6717870000002</v>
      </c>
      <c r="R8" s="51">
        <v>2588.999374</v>
      </c>
      <c r="S8" s="51">
        <v>2098.2046259999997</v>
      </c>
      <c r="T8" s="51">
        <v>3084.6010000000006</v>
      </c>
      <c r="U8" s="51">
        <v>3061.6007040000004</v>
      </c>
      <c r="V8" s="51">
        <v>4716</v>
      </c>
      <c r="W8" s="51">
        <v>5731</v>
      </c>
      <c r="X8" s="51">
        <v>6054.2619999999988</v>
      </c>
      <c r="Y8" s="51">
        <v>7522.2780000000021</v>
      </c>
      <c r="Z8" s="51">
        <v>10612.514900999999</v>
      </c>
      <c r="AA8" s="51">
        <v>1517.5170990000006</v>
      </c>
      <c r="AB8" s="51">
        <v>-5525.262999999999</v>
      </c>
      <c r="AC8" s="51">
        <v>-12967.048999999999</v>
      </c>
      <c r="AD8" s="51">
        <v>-14157.031999999999</v>
      </c>
      <c r="AE8" s="51">
        <v>-9240.8168520000036</v>
      </c>
      <c r="AF8" s="51">
        <v>-3707.2040709999928</v>
      </c>
      <c r="AG8" s="51">
        <f>+'Cash_flow-Y'!I8-SUM(AD8:AF8)</f>
        <v>-1517.8013849999988</v>
      </c>
    </row>
    <row r="9" spans="1:33" x14ac:dyDescent="0.25">
      <c r="A9" s="50" t="s">
        <v>100</v>
      </c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>
        <v>0</v>
      </c>
      <c r="N9" s="51"/>
      <c r="O9" s="51"/>
      <c r="P9" s="51"/>
      <c r="Q9" s="51"/>
      <c r="R9" s="51"/>
      <c r="S9" s="51"/>
      <c r="T9" s="51"/>
      <c r="U9" s="51"/>
      <c r="V9" s="51"/>
      <c r="W9" s="51"/>
      <c r="X9" s="51">
        <v>0</v>
      </c>
      <c r="Y9" s="51">
        <v>0</v>
      </c>
      <c r="Z9" s="51">
        <v>0</v>
      </c>
      <c r="AA9" s="51"/>
      <c r="AB9" s="51"/>
      <c r="AC9" s="51"/>
      <c r="AD9" s="51"/>
      <c r="AE9" s="51"/>
      <c r="AF9" s="51"/>
      <c r="AG9" s="51"/>
    </row>
    <row r="10" spans="1:33" x14ac:dyDescent="0.25">
      <c r="A10" s="76" t="s">
        <v>121</v>
      </c>
      <c r="B10" s="51"/>
      <c r="C10" s="51"/>
      <c r="D10" s="51"/>
      <c r="E10" s="51"/>
      <c r="F10" s="51"/>
      <c r="G10" s="51"/>
      <c r="H10" s="51">
        <v>-347.28699999999992</v>
      </c>
      <c r="I10" s="51">
        <v>-772.37900000000013</v>
      </c>
      <c r="J10" s="51">
        <v>-660.67200000000003</v>
      </c>
      <c r="K10" s="51">
        <v>-866.06299999999987</v>
      </c>
      <c r="L10" s="51">
        <v>-450.26700000000005</v>
      </c>
      <c r="M10" s="51">
        <v>-585.17599999999993</v>
      </c>
      <c r="N10" s="51">
        <v>-1738.01</v>
      </c>
      <c r="O10" s="51">
        <v>-603.24100000000021</v>
      </c>
      <c r="P10" s="51">
        <v>-983.06175799999983</v>
      </c>
      <c r="Q10" s="51">
        <v>-1509.3370839999998</v>
      </c>
      <c r="R10" s="51">
        <v>-1914.267173</v>
      </c>
      <c r="S10" s="51">
        <v>-1596.2236030000001</v>
      </c>
      <c r="T10" s="51">
        <v>-2533.4882239999997</v>
      </c>
      <c r="U10" s="51">
        <v>-2078.2459310000004</v>
      </c>
      <c r="V10" s="51">
        <v>-4434</v>
      </c>
      <c r="W10" s="51">
        <v>-4605.4679999999998</v>
      </c>
      <c r="X10" s="51">
        <v>-5310.9650000000011</v>
      </c>
      <c r="Y10" s="51">
        <v>-6866.5619999999972</v>
      </c>
      <c r="Z10" s="51">
        <v>-9223.5329999999994</v>
      </c>
      <c r="AA10" s="51">
        <v>-3836.6200000000008</v>
      </c>
      <c r="AB10" s="51">
        <v>6487.22</v>
      </c>
      <c r="AC10" s="51">
        <v>12009.313000000002</v>
      </c>
      <c r="AD10" s="51">
        <v>13521.04</v>
      </c>
      <c r="AE10" s="51">
        <v>7351.43</v>
      </c>
      <c r="AF10" s="51">
        <v>4923.5299999999988</v>
      </c>
      <c r="AG10" s="51">
        <f>+'Cash_flow-Y'!I10-SUM(AD10:AF10)</f>
        <v>5308.3454560000027</v>
      </c>
    </row>
    <row r="11" spans="1:33" x14ac:dyDescent="0.25">
      <c r="A11" s="76" t="s">
        <v>122</v>
      </c>
      <c r="B11" s="51"/>
      <c r="C11" s="51"/>
      <c r="D11" s="51"/>
      <c r="E11" s="51"/>
      <c r="F11" s="51"/>
      <c r="G11" s="51"/>
      <c r="H11" s="51">
        <v>-2.2089999999999996</v>
      </c>
      <c r="I11" s="51">
        <v>1.8739999999999997</v>
      </c>
      <c r="J11" s="51">
        <v>-17.518000000000001</v>
      </c>
      <c r="K11" s="51">
        <v>29.478999999999999</v>
      </c>
      <c r="L11" s="51">
        <v>-41.466999999999999</v>
      </c>
      <c r="M11" s="51">
        <v>18.643999999999998</v>
      </c>
      <c r="N11" s="51">
        <v>312.57100000000003</v>
      </c>
      <c r="O11" s="51">
        <v>35.48399999999998</v>
      </c>
      <c r="P11" s="51">
        <v>-63.594405000000052</v>
      </c>
      <c r="Q11" s="51">
        <v>-323.74228999999997</v>
      </c>
      <c r="R11" s="51">
        <v>128.58532399999999</v>
      </c>
      <c r="S11" s="51">
        <v>225.11066900000006</v>
      </c>
      <c r="T11" s="51">
        <v>-18.298993000000053</v>
      </c>
      <c r="U11" s="51">
        <v>-157.16369400000002</v>
      </c>
      <c r="V11" s="51">
        <v>-123</v>
      </c>
      <c r="W11" s="51">
        <v>-141.72300000000001</v>
      </c>
      <c r="X11" s="51">
        <v>-102.435</v>
      </c>
      <c r="Y11" s="51">
        <v>-517.29199999999992</v>
      </c>
      <c r="Z11" s="51">
        <v>-421.14699999999999</v>
      </c>
      <c r="AA11" s="51">
        <v>-462.137</v>
      </c>
      <c r="AB11" s="51">
        <v>150.12800000000004</v>
      </c>
      <c r="AC11" s="51">
        <v>-150.31600000000003</v>
      </c>
      <c r="AD11" s="51">
        <v>448.28800000000001</v>
      </c>
      <c r="AE11" s="51">
        <v>-256.94500000000005</v>
      </c>
      <c r="AF11" s="51">
        <v>18.560000000000031</v>
      </c>
      <c r="AG11" s="51">
        <f>+'Cash_flow-Y'!I11-SUM(AD11:AF11)</f>
        <v>963.04700000000003</v>
      </c>
    </row>
    <row r="12" spans="1:33" x14ac:dyDescent="0.25">
      <c r="A12" s="76" t="s">
        <v>123</v>
      </c>
      <c r="B12" s="51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>
        <v>352</v>
      </c>
      <c r="W12" s="51">
        <v>533</v>
      </c>
      <c r="X12" s="51">
        <v>390</v>
      </c>
      <c r="Y12" s="51">
        <v>381</v>
      </c>
      <c r="Z12" s="51">
        <v>445</v>
      </c>
      <c r="AA12" s="51">
        <v>467</v>
      </c>
      <c r="AB12" s="51">
        <v>548</v>
      </c>
      <c r="AC12" s="51">
        <v>363</v>
      </c>
      <c r="AD12" s="51">
        <v>960</v>
      </c>
      <c r="AE12" s="51">
        <v>1194</v>
      </c>
      <c r="AF12" s="51">
        <v>1220</v>
      </c>
      <c r="AG12" s="51">
        <f>+'Cash_flow-Y'!I12-SUM(AD12:AF12)</f>
        <v>1241.1380719999988</v>
      </c>
    </row>
    <row r="13" spans="1:33" s="28" customFormat="1" x14ac:dyDescent="0.25">
      <c r="A13" s="76" t="s">
        <v>124</v>
      </c>
      <c r="B13" s="51"/>
      <c r="C13" s="51"/>
      <c r="D13" s="51"/>
      <c r="E13" s="51"/>
      <c r="F13" s="51"/>
      <c r="G13" s="51"/>
      <c r="H13" s="51">
        <v>0</v>
      </c>
      <c r="I13" s="51">
        <v>0</v>
      </c>
      <c r="J13" s="51">
        <v>0</v>
      </c>
      <c r="K13" s="51">
        <v>0</v>
      </c>
      <c r="L13" s="51">
        <v>94.594999999999999</v>
      </c>
      <c r="M13" s="51">
        <v>-220.14400000000001</v>
      </c>
      <c r="N13" s="51">
        <v>22.553999999999998</v>
      </c>
      <c r="O13" s="51">
        <v>278.84000000000003</v>
      </c>
      <c r="P13" s="51">
        <v>-201.97</v>
      </c>
      <c r="Q13" s="51">
        <v>57.163999999999987</v>
      </c>
      <c r="R13" s="51">
        <v>-360.63200000000001</v>
      </c>
      <c r="S13" s="51">
        <v>-111.68299999999999</v>
      </c>
      <c r="T13" s="51">
        <v>37.826000000000022</v>
      </c>
      <c r="U13" s="51">
        <v>-210.64699999999999</v>
      </c>
      <c r="V13" s="51">
        <v>730</v>
      </c>
      <c r="W13" s="51">
        <v>-292.86399999999998</v>
      </c>
      <c r="X13" s="51">
        <v>217.44000000000003</v>
      </c>
      <c r="Y13" s="51">
        <v>-1472.0430000000001</v>
      </c>
      <c r="Z13" s="51">
        <v>287.44200000000001</v>
      </c>
      <c r="AA13" s="51">
        <v>4398.634</v>
      </c>
      <c r="AB13" s="51">
        <v>557.79</v>
      </c>
      <c r="AC13" s="51">
        <v>3257.0399999999991</v>
      </c>
      <c r="AD13" s="51">
        <v>1259.018</v>
      </c>
      <c r="AE13" s="51">
        <v>3226.9580000000005</v>
      </c>
      <c r="AF13" s="51">
        <v>-118.1239999999998</v>
      </c>
      <c r="AG13" s="51">
        <f>+'Cash_flow-Y'!I13-SUM(AD13:AF13)</f>
        <v>-3836.9295259999994</v>
      </c>
    </row>
    <row r="14" spans="1:33" s="28" customFormat="1" x14ac:dyDescent="0.25">
      <c r="A14" s="50"/>
      <c r="B14" s="51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51"/>
      <c r="AD14" s="51"/>
      <c r="AE14" s="51"/>
      <c r="AF14" s="51"/>
      <c r="AG14" s="51"/>
    </row>
    <row r="15" spans="1:33" x14ac:dyDescent="0.25">
      <c r="A15" s="26" t="s">
        <v>37</v>
      </c>
      <c r="B15" s="32"/>
      <c r="C15" s="32"/>
      <c r="D15" s="32"/>
      <c r="E15" s="32"/>
      <c r="F15" s="32"/>
      <c r="G15" s="32"/>
      <c r="H15" s="32">
        <f>+SUM(H8:H13)</f>
        <v>69.368000000000222</v>
      </c>
      <c r="I15" s="32">
        <f t="shared" ref="I15:AA15" si="0">+SUM(I8:I13)</f>
        <v>151.85099999999963</v>
      </c>
      <c r="J15" s="32">
        <f t="shared" si="0"/>
        <v>163.50899999999993</v>
      </c>
      <c r="K15" s="32">
        <f t="shared" si="0"/>
        <v>279.43900000000025</v>
      </c>
      <c r="L15" s="32">
        <f t="shared" si="0"/>
        <v>303.68699999999978</v>
      </c>
      <c r="M15" s="32">
        <f t="shared" si="0"/>
        <v>269.97600000000011</v>
      </c>
      <c r="N15" s="32">
        <f t="shared" si="0"/>
        <v>165.43499999999997</v>
      </c>
      <c r="O15" s="32">
        <f t="shared" si="0"/>
        <v>331.64299999999997</v>
      </c>
      <c r="P15" s="32">
        <f t="shared" si="0"/>
        <v>340.56573399999979</v>
      </c>
      <c r="Q15" s="32">
        <f t="shared" si="0"/>
        <v>298.75641300000046</v>
      </c>
      <c r="R15" s="32">
        <f t="shared" si="0"/>
        <v>442.68552500000004</v>
      </c>
      <c r="S15" s="32">
        <f t="shared" si="0"/>
        <v>615.40869199999963</v>
      </c>
      <c r="T15" s="32">
        <f t="shared" si="0"/>
        <v>570.63978300000076</v>
      </c>
      <c r="U15" s="32">
        <f t="shared" si="0"/>
        <v>615.54407900000001</v>
      </c>
      <c r="V15" s="32">
        <f t="shared" si="0"/>
        <v>1241</v>
      </c>
      <c r="W15" s="32">
        <f t="shared" si="0"/>
        <v>1223.9450000000002</v>
      </c>
      <c r="X15" s="32">
        <f t="shared" si="0"/>
        <v>1248.3019999999979</v>
      </c>
      <c r="Y15" s="32">
        <f t="shared" si="0"/>
        <v>-952.61899999999514</v>
      </c>
      <c r="Z15" s="32">
        <f t="shared" si="0"/>
        <v>1700.2769009999993</v>
      </c>
      <c r="AA15" s="32">
        <f t="shared" si="0"/>
        <v>2084.3940989999996</v>
      </c>
      <c r="AB15" s="32">
        <v>2217.8750000000014</v>
      </c>
      <c r="AC15" s="32">
        <v>2511.9880000000021</v>
      </c>
      <c r="AD15" s="32">
        <v>2031.3140000000017</v>
      </c>
      <c r="AE15" s="32">
        <v>2274.6261479999971</v>
      </c>
      <c r="AF15" s="32">
        <v>2336.7619290000066</v>
      </c>
      <c r="AG15" s="32">
        <f>+'Cash_flow-Y'!I15-SUM(AD15:AF15)</f>
        <v>2157.7996170000024</v>
      </c>
    </row>
    <row r="16" spans="1:33" x14ac:dyDescent="0.25">
      <c r="A16" s="50"/>
      <c r="B16" s="51"/>
      <c r="C16" s="51"/>
      <c r="D16" s="51"/>
      <c r="E16" s="51"/>
      <c r="F16" s="51"/>
      <c r="G16" s="51"/>
      <c r="H16" s="97"/>
      <c r="I16" s="97"/>
      <c r="J16" s="97"/>
      <c r="K16" s="97"/>
      <c r="L16" s="97"/>
      <c r="M16" s="97"/>
      <c r="N16" s="97"/>
      <c r="O16" s="97"/>
      <c r="P16" s="97"/>
      <c r="Q16" s="97"/>
      <c r="R16" s="97"/>
      <c r="S16" s="97"/>
      <c r="T16" s="97"/>
      <c r="U16" s="97"/>
      <c r="V16" s="97"/>
      <c r="W16" s="97"/>
      <c r="X16" s="97"/>
      <c r="Y16" s="97"/>
      <c r="Z16" s="97"/>
      <c r="AA16" s="97"/>
      <c r="AB16" s="97"/>
      <c r="AC16" s="97"/>
      <c r="AD16" s="97"/>
      <c r="AE16" s="97"/>
      <c r="AF16" s="97"/>
      <c r="AG16" s="97"/>
    </row>
    <row r="17" spans="1:33" x14ac:dyDescent="0.25">
      <c r="A17" s="34" t="s">
        <v>99</v>
      </c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5"/>
    </row>
    <row r="18" spans="1:33" s="28" customFormat="1" x14ac:dyDescent="0.25">
      <c r="A18" s="50" t="s">
        <v>96</v>
      </c>
      <c r="B18" s="51"/>
      <c r="C18" s="51"/>
      <c r="D18" s="51"/>
      <c r="E18" s="51"/>
      <c r="F18" s="51"/>
      <c r="G18" s="51"/>
      <c r="H18" s="51">
        <v>-11.78</v>
      </c>
      <c r="I18" s="51">
        <v>-69.417226999999997</v>
      </c>
      <c r="J18" s="51">
        <v>-88.954999999999998</v>
      </c>
      <c r="K18" s="51">
        <v>57.896000000000001</v>
      </c>
      <c r="L18" s="51">
        <v>-134.88200000000001</v>
      </c>
      <c r="M18" s="51">
        <v>7.2629999999999768</v>
      </c>
      <c r="N18" s="51">
        <v>-80.613</v>
      </c>
      <c r="O18" s="51">
        <v>-217.20800000000003</v>
      </c>
      <c r="P18" s="51">
        <v>222.04500000000002</v>
      </c>
      <c r="Q18" s="51">
        <v>19.591999999999999</v>
      </c>
      <c r="R18" s="51">
        <v>-160.708</v>
      </c>
      <c r="S18" s="51">
        <v>55.941000000000003</v>
      </c>
      <c r="T18" s="51">
        <v>128.773</v>
      </c>
      <c r="U18" s="51">
        <v>-207.72200000000001</v>
      </c>
      <c r="V18" s="51">
        <v>-218</v>
      </c>
      <c r="W18" s="51">
        <v>-182.47</v>
      </c>
      <c r="X18" s="51">
        <v>78.74799999999999</v>
      </c>
      <c r="Y18" s="51">
        <v>-159.10900000000001</v>
      </c>
      <c r="Z18" s="51">
        <v>-457.827</v>
      </c>
      <c r="AA18" s="51">
        <v>26.035000000000025</v>
      </c>
      <c r="AB18" s="51">
        <v>339.02099999999996</v>
      </c>
      <c r="AC18" s="51">
        <v>-1820.7330000000002</v>
      </c>
      <c r="AD18" s="51">
        <v>-163.00800000000001</v>
      </c>
      <c r="AE18" s="51">
        <v>-786.92100000000005</v>
      </c>
      <c r="AF18" s="51">
        <v>270.6930000000001</v>
      </c>
      <c r="AG18" s="51">
        <f>+'Cash_flow-Y'!I18-SUM(AD18:AF18)</f>
        <v>386.3309999999999</v>
      </c>
    </row>
    <row r="19" spans="1:33" s="28" customFormat="1" x14ac:dyDescent="0.25">
      <c r="A19" s="50" t="s">
        <v>38</v>
      </c>
      <c r="B19" s="51"/>
      <c r="C19" s="51"/>
      <c r="D19" s="51"/>
      <c r="E19" s="51"/>
      <c r="F19" s="51"/>
      <c r="G19" s="51"/>
      <c r="H19" s="51">
        <v>0</v>
      </c>
      <c r="I19" s="51">
        <v>0</v>
      </c>
      <c r="J19" s="51">
        <v>0</v>
      </c>
      <c r="K19" s="51">
        <v>-883.04100000000005</v>
      </c>
      <c r="L19" s="51">
        <v>0</v>
      </c>
      <c r="M19" s="51">
        <v>0</v>
      </c>
      <c r="N19" s="51">
        <v>0</v>
      </c>
      <c r="O19" s="51">
        <v>0</v>
      </c>
      <c r="P19" s="51">
        <v>0</v>
      </c>
      <c r="Q19" s="51">
        <v>-110</v>
      </c>
      <c r="R19" s="51">
        <v>0</v>
      </c>
      <c r="S19" s="51">
        <v>0</v>
      </c>
      <c r="T19" s="51">
        <v>0</v>
      </c>
      <c r="U19" s="51">
        <v>0</v>
      </c>
      <c r="V19" s="51">
        <v>0</v>
      </c>
      <c r="W19" s="51">
        <v>0</v>
      </c>
      <c r="X19" s="51">
        <v>0</v>
      </c>
      <c r="Y19" s="51">
        <v>0</v>
      </c>
      <c r="Z19" s="51">
        <v>0</v>
      </c>
      <c r="AA19" s="51">
        <v>0</v>
      </c>
      <c r="AB19" s="51">
        <v>0</v>
      </c>
      <c r="AC19" s="51">
        <v>0</v>
      </c>
      <c r="AD19" s="51">
        <v>0</v>
      </c>
      <c r="AE19" s="51">
        <v>0</v>
      </c>
      <c r="AF19" s="51">
        <v>0</v>
      </c>
      <c r="AG19" s="51">
        <f>+'Cash_flow-Y'!I19-SUM(AD19:AF19)</f>
        <v>0</v>
      </c>
    </row>
    <row r="20" spans="1:33" x14ac:dyDescent="0.25">
      <c r="A20" s="50" t="s">
        <v>97</v>
      </c>
      <c r="B20" s="51"/>
      <c r="C20" s="51"/>
      <c r="D20" s="51"/>
      <c r="E20" s="51"/>
      <c r="F20" s="51"/>
      <c r="G20" s="51"/>
      <c r="H20" s="51">
        <v>96.111999999999995</v>
      </c>
      <c r="I20" s="51">
        <v>30.969787999999987</v>
      </c>
      <c r="J20" s="51">
        <v>85.21</v>
      </c>
      <c r="K20" s="51">
        <v>215.96100000000001</v>
      </c>
      <c r="L20" s="51">
        <v>-125.226</v>
      </c>
      <c r="M20" s="51">
        <v>252.86799999999999</v>
      </c>
      <c r="N20" s="51">
        <v>-396.137</v>
      </c>
      <c r="O20" s="51">
        <v>361.09100000000001</v>
      </c>
      <c r="P20" s="51">
        <v>90.37</v>
      </c>
      <c r="Q20" s="51">
        <v>-14.423999999999999</v>
      </c>
      <c r="R20" s="51">
        <v>224.52600000000001</v>
      </c>
      <c r="S20" s="51">
        <v>-202.27700000000002</v>
      </c>
      <c r="T20" s="51">
        <v>-16.858000000000004</v>
      </c>
      <c r="U20" s="51">
        <v>-125.36200000000001</v>
      </c>
      <c r="V20" s="51">
        <v>345</v>
      </c>
      <c r="W20" s="51">
        <v>-25.621000000000038</v>
      </c>
      <c r="X20" s="51">
        <v>-418.28700000000003</v>
      </c>
      <c r="Y20" s="51">
        <v>3861.7190000000001</v>
      </c>
      <c r="Z20" s="51">
        <v>-351.98099999999999</v>
      </c>
      <c r="AA20" s="51">
        <v>-346.83400000000006</v>
      </c>
      <c r="AB20" s="51">
        <v>-655.2349999999999</v>
      </c>
      <c r="AC20" s="51">
        <v>2217.5590000000002</v>
      </c>
      <c r="AD20" s="51">
        <v>18.360000000000014</v>
      </c>
      <c r="AE20" s="51">
        <v>5.9139999999998736</v>
      </c>
      <c r="AF20" s="51">
        <v>-265.74199999999973</v>
      </c>
      <c r="AG20" s="51">
        <f>+'Cash_flow-Y'!I20-SUM(AD20:AF20)</f>
        <v>-783.02272400000129</v>
      </c>
    </row>
    <row r="21" spans="1:33" x14ac:dyDescent="0.25">
      <c r="A21" s="28" t="s">
        <v>130</v>
      </c>
      <c r="B21" s="32"/>
      <c r="C21" s="32"/>
      <c r="D21" s="32"/>
      <c r="E21" s="32"/>
      <c r="F21" s="32"/>
      <c r="G21" s="32"/>
      <c r="H21" s="32">
        <f>+SUM(H15:H20)</f>
        <v>153.70000000000022</v>
      </c>
      <c r="I21" s="32">
        <f t="shared" ref="I21:AA21" si="1">+SUM(I15:I20)</f>
        <v>113.40356099999963</v>
      </c>
      <c r="J21" s="32">
        <f t="shared" si="1"/>
        <v>159.76399999999992</v>
      </c>
      <c r="K21" s="32">
        <f t="shared" si="1"/>
        <v>-329.74499999999978</v>
      </c>
      <c r="L21" s="32">
        <f t="shared" si="1"/>
        <v>43.57899999999978</v>
      </c>
      <c r="M21" s="32">
        <f t="shared" si="1"/>
        <v>530.10700000000008</v>
      </c>
      <c r="N21" s="32">
        <f t="shared" si="1"/>
        <v>-311.31500000000005</v>
      </c>
      <c r="O21" s="32">
        <f t="shared" si="1"/>
        <v>475.52599999999995</v>
      </c>
      <c r="P21" s="32">
        <f t="shared" si="1"/>
        <v>652.98073399999987</v>
      </c>
      <c r="Q21" s="32">
        <f t="shared" si="1"/>
        <v>193.92441300000044</v>
      </c>
      <c r="R21" s="32">
        <f t="shared" si="1"/>
        <v>506.50352500000002</v>
      </c>
      <c r="S21" s="32">
        <f t="shared" si="1"/>
        <v>469.07269199999962</v>
      </c>
      <c r="T21" s="32">
        <f t="shared" si="1"/>
        <v>682.55478300000073</v>
      </c>
      <c r="U21" s="32">
        <f t="shared" si="1"/>
        <v>282.46007900000001</v>
      </c>
      <c r="V21" s="32">
        <f t="shared" si="1"/>
        <v>1368</v>
      </c>
      <c r="W21" s="32">
        <f t="shared" si="1"/>
        <v>1015.854</v>
      </c>
      <c r="X21" s="32">
        <f t="shared" si="1"/>
        <v>908.76299999999787</v>
      </c>
      <c r="Y21" s="32">
        <f t="shared" si="1"/>
        <v>2749.991000000005</v>
      </c>
      <c r="Z21" s="32">
        <f t="shared" si="1"/>
        <v>890.46890099999928</v>
      </c>
      <c r="AA21" s="32">
        <f t="shared" si="1"/>
        <v>1763.5950989999994</v>
      </c>
      <c r="AB21" s="32">
        <v>1901.6610000000016</v>
      </c>
      <c r="AC21" s="32">
        <v>2908.8140000000021</v>
      </c>
      <c r="AD21" s="32">
        <v>1886.6660000000015</v>
      </c>
      <c r="AE21" s="32">
        <v>1493.619147999997</v>
      </c>
      <c r="AF21" s="32">
        <v>2341.7129290000071</v>
      </c>
      <c r="AG21" s="32">
        <f>+'Cash_flow-Y'!I21-SUM(AD21:AF21)</f>
        <v>1761.1078930000003</v>
      </c>
    </row>
    <row r="22" spans="1:33" x14ac:dyDescent="0.25">
      <c r="A22" s="28"/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  <c r="AF22" s="32"/>
      <c r="AG22" s="32"/>
    </row>
    <row r="23" spans="1:33" x14ac:dyDescent="0.25">
      <c r="A23" s="50" t="s">
        <v>131</v>
      </c>
      <c r="B23" s="51"/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>
        <v>-442</v>
      </c>
      <c r="W23" s="51">
        <v>-546</v>
      </c>
      <c r="X23" s="51">
        <v>-389</v>
      </c>
      <c r="Y23" s="51">
        <v>-507</v>
      </c>
      <c r="Z23" s="51">
        <v>-224</v>
      </c>
      <c r="AA23" s="51">
        <v>-392</v>
      </c>
      <c r="AB23" s="51">
        <v>-485</v>
      </c>
      <c r="AC23" s="51">
        <v>-757.40000000000009</v>
      </c>
      <c r="AD23" s="51">
        <v>-968</v>
      </c>
      <c r="AE23" s="51">
        <v>-1129</v>
      </c>
      <c r="AF23" s="51">
        <v>-1405</v>
      </c>
      <c r="AG23" s="51">
        <f>+'Cash_flow-Y'!I23-SUM(AD23:AF23)</f>
        <v>-1377.8052759999991</v>
      </c>
    </row>
    <row r="24" spans="1:33" x14ac:dyDescent="0.25">
      <c r="A24" s="50" t="s">
        <v>132</v>
      </c>
      <c r="B24" s="51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>
        <v>0</v>
      </c>
      <c r="W24" s="51">
        <v>0</v>
      </c>
      <c r="X24" s="51">
        <v>7</v>
      </c>
      <c r="Y24" s="51">
        <v>34.100000000000009</v>
      </c>
      <c r="Z24" s="51">
        <v>7</v>
      </c>
      <c r="AA24" s="51">
        <v>9</v>
      </c>
      <c r="AB24" s="51">
        <v>10</v>
      </c>
      <c r="AC24" s="51">
        <v>318.24599999999998</v>
      </c>
      <c r="AD24" s="51">
        <v>29</v>
      </c>
      <c r="AE24" s="51">
        <v>18</v>
      </c>
      <c r="AF24" s="51">
        <v>115</v>
      </c>
      <c r="AG24" s="51">
        <f>+'Cash_flow-Y'!I24-SUM(AD24:AF24)</f>
        <v>161.88400000000001</v>
      </c>
    </row>
    <row r="25" spans="1:33" x14ac:dyDescent="0.25">
      <c r="A25" s="50" t="s">
        <v>36</v>
      </c>
      <c r="B25" s="32"/>
      <c r="C25" s="32"/>
      <c r="D25" s="32"/>
      <c r="E25" s="32"/>
      <c r="F25" s="32"/>
      <c r="G25" s="32"/>
      <c r="H25" s="51">
        <v>0</v>
      </c>
      <c r="I25" s="51">
        <v>0</v>
      </c>
      <c r="J25" s="51">
        <v>-36.433999999999997</v>
      </c>
      <c r="K25" s="51">
        <v>-2.300000000000324E-2</v>
      </c>
      <c r="L25" s="51">
        <v>-35.892000000000003</v>
      </c>
      <c r="M25" s="51">
        <v>-76.77</v>
      </c>
      <c r="N25" s="51">
        <v>-77.263000000000005</v>
      </c>
      <c r="O25" s="51">
        <v>-10.463999999999999</v>
      </c>
      <c r="P25" s="51">
        <v>-36.478999999999999</v>
      </c>
      <c r="Q25" s="51">
        <v>19.591999999999999</v>
      </c>
      <c r="R25" s="51">
        <v>-103.634</v>
      </c>
      <c r="S25" s="51">
        <v>-69.642999999999986</v>
      </c>
      <c r="T25" s="51">
        <v>-71.368999999999986</v>
      </c>
      <c r="U25" s="51">
        <v>-75.657000000000011</v>
      </c>
      <c r="V25" s="51">
        <v>-130</v>
      </c>
      <c r="W25" s="51">
        <v>-170.381</v>
      </c>
      <c r="X25" s="51">
        <v>-133.64200000000002</v>
      </c>
      <c r="Y25" s="51">
        <v>-225.80099999999996</v>
      </c>
      <c r="Z25" s="51">
        <v>-232.99600000000001</v>
      </c>
      <c r="AA25" s="51">
        <v>-258.87699999999995</v>
      </c>
      <c r="AB25" s="51">
        <v>-168.00400000000002</v>
      </c>
      <c r="AC25" s="51">
        <v>-183.39800000000002</v>
      </c>
      <c r="AD25" s="51">
        <v>-612.375</v>
      </c>
      <c r="AE25" s="51">
        <v>128.20299999999997</v>
      </c>
      <c r="AF25" s="51">
        <v>-518.12199999999996</v>
      </c>
      <c r="AG25" s="51">
        <f>+'Cash_flow-Y'!I25-SUM(AD25:AF25)</f>
        <v>2.6029999999999518</v>
      </c>
    </row>
    <row r="26" spans="1:33" x14ac:dyDescent="0.25">
      <c r="A26" s="28" t="s">
        <v>98</v>
      </c>
      <c r="B26" s="32"/>
      <c r="C26" s="32"/>
      <c r="D26" s="32"/>
      <c r="E26" s="32"/>
      <c r="F26" s="32"/>
      <c r="G26" s="32"/>
      <c r="H26" s="32">
        <f>+SUM(H21:H25)</f>
        <v>153.70000000000022</v>
      </c>
      <c r="I26" s="32">
        <f t="shared" ref="I26:AA26" si="2">+SUM(I21:I25)</f>
        <v>113.40356099999963</v>
      </c>
      <c r="J26" s="32">
        <f t="shared" si="2"/>
        <v>123.32999999999993</v>
      </c>
      <c r="K26" s="32">
        <f t="shared" si="2"/>
        <v>-329.7679999999998</v>
      </c>
      <c r="L26" s="32">
        <f t="shared" si="2"/>
        <v>7.6869999999997773</v>
      </c>
      <c r="M26" s="32">
        <f t="shared" si="2"/>
        <v>453.3370000000001</v>
      </c>
      <c r="N26" s="32">
        <f t="shared" si="2"/>
        <v>-388.57800000000009</v>
      </c>
      <c r="O26" s="32">
        <f t="shared" si="2"/>
        <v>465.06199999999995</v>
      </c>
      <c r="P26" s="32">
        <f t="shared" si="2"/>
        <v>616.50173399999983</v>
      </c>
      <c r="Q26" s="32">
        <f t="shared" si="2"/>
        <v>213.51641300000045</v>
      </c>
      <c r="R26" s="32">
        <f t="shared" si="2"/>
        <v>402.86952500000001</v>
      </c>
      <c r="S26" s="32">
        <f t="shared" si="2"/>
        <v>399.42969199999965</v>
      </c>
      <c r="T26" s="32">
        <f t="shared" si="2"/>
        <v>611.1857830000007</v>
      </c>
      <c r="U26" s="32">
        <f t="shared" si="2"/>
        <v>206.803079</v>
      </c>
      <c r="V26" s="32">
        <f t="shared" si="2"/>
        <v>796</v>
      </c>
      <c r="W26" s="32">
        <f t="shared" si="2"/>
        <v>299.47300000000007</v>
      </c>
      <c r="X26" s="32">
        <f t="shared" si="2"/>
        <v>393.12099999999782</v>
      </c>
      <c r="Y26" s="32">
        <f t="shared" si="2"/>
        <v>2051.290000000005</v>
      </c>
      <c r="Z26" s="32">
        <f t="shared" si="2"/>
        <v>440.4729009999993</v>
      </c>
      <c r="AA26" s="32">
        <f t="shared" si="2"/>
        <v>1121.7180989999995</v>
      </c>
      <c r="AB26" s="32">
        <v>1258.6570000000015</v>
      </c>
      <c r="AC26" s="32">
        <v>2286.262000000002</v>
      </c>
      <c r="AD26" s="32">
        <v>335.29100000000153</v>
      </c>
      <c r="AE26" s="32">
        <v>510.82214799999701</v>
      </c>
      <c r="AF26" s="32">
        <v>533.59092900000724</v>
      </c>
      <c r="AG26" s="32">
        <f>+'Cash_flow-Y'!I26-SUM(AD26:AF26)</f>
        <v>547.78961700000104</v>
      </c>
    </row>
    <row r="27" spans="1:33" x14ac:dyDescent="0.25">
      <c r="A27" s="50"/>
      <c r="B27" s="51"/>
      <c r="C27" s="51"/>
      <c r="D27" s="51"/>
      <c r="E27" s="51"/>
      <c r="F27" s="51"/>
      <c r="G27" s="51"/>
      <c r="H27" s="97"/>
      <c r="I27" s="97"/>
      <c r="J27" s="97"/>
      <c r="K27" s="97"/>
      <c r="L27" s="97"/>
      <c r="M27" s="97"/>
      <c r="N27" s="97"/>
      <c r="O27" s="97"/>
      <c r="P27" s="97"/>
      <c r="Q27" s="97"/>
      <c r="R27" s="97"/>
      <c r="S27" s="97"/>
      <c r="T27" s="97"/>
      <c r="U27" s="97"/>
      <c r="V27" s="97"/>
      <c r="W27" s="97"/>
      <c r="X27" s="97"/>
      <c r="Y27" s="97"/>
      <c r="Z27" s="97"/>
      <c r="AA27" s="97"/>
      <c r="AB27" s="97"/>
      <c r="AC27" s="97"/>
      <c r="AD27" s="97"/>
      <c r="AE27" s="97"/>
      <c r="AF27" s="97"/>
      <c r="AG27" s="97"/>
    </row>
    <row r="28" spans="1:33" x14ac:dyDescent="0.25">
      <c r="A28" s="34" t="s">
        <v>115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</row>
    <row r="29" spans="1:33" x14ac:dyDescent="0.25">
      <c r="A29" s="50" t="s">
        <v>134</v>
      </c>
      <c r="B29" s="51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>
        <v>0</v>
      </c>
      <c r="AA29" s="51">
        <v>0</v>
      </c>
      <c r="AB29" s="51">
        <v>-2681</v>
      </c>
      <c r="AC29" s="51">
        <v>-156.1260000000002</v>
      </c>
      <c r="AD29" s="51">
        <v>0</v>
      </c>
      <c r="AE29" s="51">
        <v>0</v>
      </c>
      <c r="AF29" s="51">
        <v>0</v>
      </c>
      <c r="AG29" s="51">
        <f>+'Cash_flow-Y'!I29-SUM(AD29:AF29)</f>
        <v>0</v>
      </c>
    </row>
    <row r="30" spans="1:33" x14ac:dyDescent="0.25">
      <c r="A30" s="50" t="s">
        <v>144</v>
      </c>
      <c r="B30" s="51"/>
      <c r="C30" s="51"/>
      <c r="D30" s="51"/>
      <c r="E30" s="51"/>
      <c r="F30" s="51"/>
      <c r="G30" s="51"/>
      <c r="H30" s="51">
        <v>-191.976</v>
      </c>
      <c r="I30" s="51">
        <v>-11889.915999999999</v>
      </c>
      <c r="J30" s="51">
        <v>-723.745</v>
      </c>
      <c r="K30" s="51">
        <v>-19305.623874103083</v>
      </c>
      <c r="L30" s="51">
        <v>-1742.0001258969169</v>
      </c>
      <c r="M30" s="51">
        <v>-3990.13</v>
      </c>
      <c r="N30" s="51">
        <v>-2003.3309999999999</v>
      </c>
      <c r="O30" s="51">
        <v>-3117.4760000000001</v>
      </c>
      <c r="P30" s="51">
        <v>-2316.5300000000002</v>
      </c>
      <c r="Q30" s="51">
        <v>-8909.6730000000007</v>
      </c>
      <c r="R30" s="51">
        <v>-7610.2040000000006</v>
      </c>
      <c r="S30" s="51">
        <v>-1846.0070000000001</v>
      </c>
      <c r="T30" s="51">
        <v>-1254.876</v>
      </c>
      <c r="U30" s="51">
        <v>-4979.7199999999993</v>
      </c>
      <c r="V30" s="51">
        <v>-13653.11</v>
      </c>
      <c r="W30" s="51">
        <v>-780.88999999999942</v>
      </c>
      <c r="X30" s="51">
        <v>-2854.1219999999994</v>
      </c>
      <c r="Y30" s="51">
        <v>-81659.021999999997</v>
      </c>
      <c r="Z30" s="51">
        <v>-160.66999999999999</v>
      </c>
      <c r="AA30" s="51">
        <v>-6153.2519999999995</v>
      </c>
      <c r="AB30" s="51">
        <v>-847.07800000000043</v>
      </c>
      <c r="AC30" s="51">
        <v>-3969.6000000000004</v>
      </c>
      <c r="AD30" s="51">
        <v>-1169.242</v>
      </c>
      <c r="AE30" s="51">
        <v>-142.99900000000002</v>
      </c>
      <c r="AF30" s="51">
        <v>80.182000000000016</v>
      </c>
      <c r="AG30" s="51">
        <f>+'Cash_flow-Y'!I30-SUM(AD30:AF30)</f>
        <v>-899.74399999999991</v>
      </c>
    </row>
    <row r="31" spans="1:33" x14ac:dyDescent="0.25">
      <c r="A31" s="50" t="s">
        <v>145</v>
      </c>
      <c r="B31" s="51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>
        <v>0</v>
      </c>
      <c r="N31" s="51"/>
      <c r="O31" s="51"/>
      <c r="P31" s="51"/>
      <c r="Q31" s="51"/>
      <c r="R31" s="51"/>
      <c r="S31" s="51"/>
      <c r="T31" s="51"/>
      <c r="U31" s="51"/>
      <c r="V31" s="51">
        <v>-1354.7670000000001</v>
      </c>
      <c r="W31" s="51">
        <v>-992.23299999999995</v>
      </c>
      <c r="X31" s="51">
        <v>-1470.682</v>
      </c>
      <c r="Y31" s="51">
        <v>-1610.21</v>
      </c>
      <c r="Z31" s="51">
        <v>-2245.194</v>
      </c>
      <c r="AA31" s="51">
        <v>-2258.8889999999997</v>
      </c>
      <c r="AB31" s="51">
        <v>-2437.8170000000005</v>
      </c>
      <c r="AC31" s="51">
        <v>-2626.3919999999998</v>
      </c>
      <c r="AD31" s="51">
        <v>-2009.377</v>
      </c>
      <c r="AE31" s="51">
        <v>-1917.75</v>
      </c>
      <c r="AF31" s="51">
        <v>-2007.355</v>
      </c>
      <c r="AG31" s="51">
        <f>+'Cash_flow-Y'!I31-SUM(AD31:AF31)</f>
        <v>-2029.0510000000013</v>
      </c>
    </row>
    <row r="32" spans="1:33" x14ac:dyDescent="0.25">
      <c r="A32" s="50" t="s">
        <v>146</v>
      </c>
      <c r="B32" s="51"/>
      <c r="C32" s="51"/>
      <c r="D32" s="51"/>
      <c r="E32" s="51"/>
      <c r="F32" s="51"/>
      <c r="G32" s="51"/>
      <c r="H32" s="51">
        <v>98.992000000000075</v>
      </c>
      <c r="I32" s="51">
        <v>-239.99700000000007</v>
      </c>
      <c r="J32" s="51">
        <v>0</v>
      </c>
      <c r="K32" s="51">
        <v>7</v>
      </c>
      <c r="L32" s="51">
        <v>6.1690000000000005</v>
      </c>
      <c r="M32" s="51">
        <v>0</v>
      </c>
      <c r="N32" s="51">
        <v>0</v>
      </c>
      <c r="O32" s="51">
        <v>3</v>
      </c>
      <c r="P32" s="51"/>
      <c r="Q32" s="51">
        <v>0</v>
      </c>
      <c r="R32" s="51"/>
      <c r="S32" s="51"/>
      <c r="T32" s="51"/>
      <c r="U32" s="51"/>
      <c r="V32" s="51">
        <v>0</v>
      </c>
      <c r="W32" s="51">
        <v>308</v>
      </c>
      <c r="X32" s="51">
        <v>422.85299999999995</v>
      </c>
      <c r="Y32" s="51">
        <v>416.8950000000001</v>
      </c>
      <c r="Z32" s="51">
        <v>9.7889999999999997</v>
      </c>
      <c r="AA32" s="51">
        <v>468.25</v>
      </c>
      <c r="AB32" s="51">
        <v>57.296000000000049</v>
      </c>
      <c r="AC32" s="51">
        <v>125.68799999999999</v>
      </c>
      <c r="AD32" s="51">
        <v>1486.944</v>
      </c>
      <c r="AE32" s="51">
        <v>34.686000000000149</v>
      </c>
      <c r="AF32" s="51">
        <v>281.24599999999987</v>
      </c>
      <c r="AG32" s="51">
        <f>+'Cash_flow-Y'!I32-SUM(AD32:AF32)</f>
        <v>899.7030000000002</v>
      </c>
    </row>
    <row r="33" spans="1:33" s="28" customFormat="1" x14ac:dyDescent="0.25">
      <c r="A33" s="50" t="s">
        <v>147</v>
      </c>
      <c r="B33" s="51"/>
      <c r="C33" s="51"/>
      <c r="D33" s="51"/>
      <c r="E33" s="51"/>
      <c r="F33" s="51"/>
      <c r="G33" s="51"/>
      <c r="H33" s="51">
        <v>0</v>
      </c>
      <c r="I33" s="51">
        <v>0</v>
      </c>
      <c r="J33" s="51">
        <v>0</v>
      </c>
      <c r="K33" s="51">
        <v>-496.67012589691984</v>
      </c>
      <c r="L33" s="51">
        <v>37.000125896919826</v>
      </c>
      <c r="M33" s="51">
        <v>-87.339999999999975</v>
      </c>
      <c r="N33" s="51">
        <v>-144.19399999999999</v>
      </c>
      <c r="O33" s="51"/>
      <c r="P33" s="51"/>
      <c r="Q33" s="51">
        <v>-391.17100000000005</v>
      </c>
      <c r="R33" s="51">
        <v>514.39200000000005</v>
      </c>
      <c r="S33" s="51">
        <v>-18.333000000000027</v>
      </c>
      <c r="T33" s="51">
        <v>-1052.384</v>
      </c>
      <c r="U33" s="51">
        <v>-468.03</v>
      </c>
      <c r="V33" s="51">
        <v>1495</v>
      </c>
      <c r="W33" s="51">
        <v>-1804</v>
      </c>
      <c r="X33" s="51">
        <v>-5402.2469999999994</v>
      </c>
      <c r="Y33" s="51">
        <v>5205.0839999999989</v>
      </c>
      <c r="Z33" s="51">
        <v>-111.89100000000002</v>
      </c>
      <c r="AA33" s="51">
        <v>-329.90799999999996</v>
      </c>
      <c r="AB33" s="51">
        <v>-111.84800000000007</v>
      </c>
      <c r="AC33" s="51">
        <v>-177.22300000000007</v>
      </c>
      <c r="AD33" s="51">
        <v>297.88799999999998</v>
      </c>
      <c r="AE33" s="51">
        <v>-297.88799999999998</v>
      </c>
      <c r="AF33" s="51">
        <v>0</v>
      </c>
      <c r="AG33" s="51">
        <f>+'Cash_flow-Y'!I33-SUM(AD33:AF33)</f>
        <v>320.42099999999999</v>
      </c>
    </row>
    <row r="34" spans="1:33" s="28" customFormat="1" x14ac:dyDescent="0.25">
      <c r="A34" s="50" t="s">
        <v>148</v>
      </c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>
        <v>0</v>
      </c>
      <c r="N34" s="51"/>
      <c r="O34" s="51"/>
      <c r="P34" s="51"/>
      <c r="Q34" s="51"/>
      <c r="R34" s="51"/>
      <c r="S34" s="51"/>
      <c r="T34" s="51"/>
      <c r="U34" s="51"/>
      <c r="V34" s="51"/>
      <c r="W34" s="51"/>
      <c r="X34" s="51"/>
      <c r="Y34" s="51">
        <v>0</v>
      </c>
      <c r="Z34" s="51">
        <v>-12.6</v>
      </c>
      <c r="AA34" s="51">
        <v>12.6</v>
      </c>
      <c r="AB34" s="51">
        <v>-10.885</v>
      </c>
      <c r="AC34" s="51">
        <v>-156.971</v>
      </c>
      <c r="AD34" s="51">
        <v>0</v>
      </c>
      <c r="AE34" s="51">
        <v>0</v>
      </c>
      <c r="AF34" s="51">
        <v>-37.914999999999999</v>
      </c>
      <c r="AG34" s="51">
        <f>+'Cash_flow-Y'!I34-SUM(AD34:AF34)</f>
        <v>-24.643000000000001</v>
      </c>
    </row>
    <row r="35" spans="1:33" s="28" customFormat="1" x14ac:dyDescent="0.25">
      <c r="A35" s="50" t="s">
        <v>129</v>
      </c>
      <c r="B35" s="51"/>
      <c r="C35" s="51"/>
      <c r="D35" s="51"/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1"/>
      <c r="V35" s="51"/>
      <c r="W35" s="51"/>
      <c r="X35" s="51"/>
      <c r="Y35" s="51"/>
      <c r="Z35" s="51"/>
      <c r="AA35" s="51"/>
      <c r="AB35" s="51"/>
      <c r="AC35" s="51"/>
      <c r="AD35" s="51"/>
      <c r="AE35" s="51"/>
      <c r="AF35" s="51">
        <v>673.78300000000002</v>
      </c>
      <c r="AG35" s="51">
        <f>+'Cash_flow-Y'!I35-SUM(AD35:AF35)</f>
        <v>36.867999999999938</v>
      </c>
    </row>
    <row r="36" spans="1:33" s="28" customFormat="1" x14ac:dyDescent="0.25">
      <c r="A36" s="50" t="s">
        <v>101</v>
      </c>
      <c r="B36" s="51"/>
      <c r="C36" s="51"/>
      <c r="D36" s="51"/>
      <c r="E36" s="51"/>
      <c r="F36" s="51"/>
      <c r="G36" s="51"/>
      <c r="H36" s="51">
        <v>0</v>
      </c>
      <c r="I36" s="51">
        <v>-210</v>
      </c>
      <c r="J36" s="51">
        <v>-7.0000000000000001E-3</v>
      </c>
      <c r="K36" s="51">
        <v>-249.20699999999999</v>
      </c>
      <c r="L36" s="51">
        <v>295.00900000000001</v>
      </c>
      <c r="M36" s="51">
        <v>5.7820000000000107</v>
      </c>
      <c r="N36" s="51">
        <v>0</v>
      </c>
      <c r="O36" s="51">
        <v>31.495000000000001</v>
      </c>
      <c r="P36" s="51">
        <v>-159.21600000000001</v>
      </c>
      <c r="Q36" s="51">
        <v>-975.55899999999997</v>
      </c>
      <c r="R36" s="51">
        <v>-158.16200000000001</v>
      </c>
      <c r="S36" s="51">
        <v>-386.87200000000001</v>
      </c>
      <c r="T36" s="51">
        <v>197.43200000000002</v>
      </c>
      <c r="U36" s="51">
        <v>94.470999999999989</v>
      </c>
      <c r="V36" s="51">
        <v>-99</v>
      </c>
      <c r="W36" s="51">
        <v>-1922</v>
      </c>
      <c r="X36" s="51">
        <v>-239.42600000000039</v>
      </c>
      <c r="Y36" s="51">
        <v>-3344.2379999999994</v>
      </c>
      <c r="Z36" s="51">
        <v>-2410.2829999999999</v>
      </c>
      <c r="AA36" s="51">
        <v>-1479.3819999999996</v>
      </c>
      <c r="AB36" s="51">
        <v>-644.10100000000034</v>
      </c>
      <c r="AC36" s="51">
        <v>50.259999999999309</v>
      </c>
      <c r="AD36" s="51">
        <v>272.26899999999995</v>
      </c>
      <c r="AE36" s="51">
        <v>203.50400000000008</v>
      </c>
      <c r="AF36" s="51">
        <v>-179.99400000000003</v>
      </c>
      <c r="AG36" s="51">
        <f>+'Cash_flow-Y'!I36-SUM(AD36:AF36)</f>
        <v>-900.81499999999994</v>
      </c>
    </row>
    <row r="37" spans="1:33" s="28" customFormat="1" x14ac:dyDescent="0.25">
      <c r="A37" s="28" t="s">
        <v>109</v>
      </c>
      <c r="B37" s="32"/>
      <c r="C37" s="32"/>
      <c r="D37" s="32"/>
      <c r="E37" s="32"/>
      <c r="F37" s="32"/>
      <c r="G37" s="32"/>
      <c r="H37" s="32">
        <v>-92.98399999999998</v>
      </c>
      <c r="I37" s="32">
        <v>-12339.913</v>
      </c>
      <c r="J37" s="32">
        <v>-723.75199999999995</v>
      </c>
      <c r="K37" s="32">
        <v>-20044.501</v>
      </c>
      <c r="L37" s="32">
        <v>-1403.8220000000001</v>
      </c>
      <c r="M37" s="32">
        <v>-4071.6879999999992</v>
      </c>
      <c r="N37" s="32">
        <v>-2147.5250000000001</v>
      </c>
      <c r="O37" s="32">
        <v>-3082.9830000000002</v>
      </c>
      <c r="P37" s="32">
        <v>-2475.7460000000001</v>
      </c>
      <c r="Q37" s="32">
        <v>-10276.403000000002</v>
      </c>
      <c r="R37" s="32">
        <v>-7253.9740000000002</v>
      </c>
      <c r="S37" s="32">
        <v>-2251.2089999999989</v>
      </c>
      <c r="T37" s="32">
        <v>-2109.8310000000001</v>
      </c>
      <c r="U37" s="32">
        <v>-5353.2789999999986</v>
      </c>
      <c r="V37" s="32">
        <v>-13612</v>
      </c>
      <c r="W37" s="32">
        <v>-5191</v>
      </c>
      <c r="X37" s="32">
        <v>-9543.6239999999962</v>
      </c>
      <c r="Y37" s="32">
        <v>-80991.490999999995</v>
      </c>
      <c r="Z37" s="32">
        <v>-4930.8490000000002</v>
      </c>
      <c r="AA37" s="32">
        <v>-9740.5810000000001</v>
      </c>
      <c r="AB37" s="32">
        <v>-6675.4330000000009</v>
      </c>
      <c r="AC37" s="32">
        <v>-6910.3640000000005</v>
      </c>
      <c r="AD37" s="32">
        <v>-1121.5179999999998</v>
      </c>
      <c r="AE37" s="32">
        <v>-2120.4470000000001</v>
      </c>
      <c r="AF37" s="32">
        <v>-1190.0529999999999</v>
      </c>
      <c r="AG37" s="32">
        <f>+'Cash_flow-Y'!I37-SUM(AD37:AF37)</f>
        <v>-2597.2610000000013</v>
      </c>
    </row>
    <row r="38" spans="1:33" x14ac:dyDescent="0.25">
      <c r="A38" s="50"/>
      <c r="B38" s="51"/>
      <c r="C38" s="51"/>
      <c r="D38" s="51"/>
      <c r="E38" s="51"/>
      <c r="F38" s="51"/>
      <c r="G38" s="51"/>
      <c r="H38" s="98"/>
      <c r="I38" s="98"/>
      <c r="J38" s="98"/>
      <c r="K38" s="98"/>
      <c r="L38" s="98"/>
      <c r="M38" s="98"/>
      <c r="N38" s="98"/>
      <c r="O38" s="98"/>
      <c r="P38" s="98"/>
      <c r="Q38" s="98"/>
      <c r="R38" s="98"/>
      <c r="S38" s="98"/>
      <c r="T38" s="98"/>
      <c r="U38" s="98"/>
      <c r="V38" s="98"/>
      <c r="W38" s="98"/>
      <c r="X38" s="98"/>
      <c r="Y38" s="98"/>
      <c r="Z38" s="98"/>
      <c r="AA38" s="98"/>
      <c r="AB38" s="98"/>
      <c r="AC38" s="98"/>
      <c r="AD38" s="98"/>
      <c r="AE38" s="98"/>
      <c r="AF38" s="98"/>
      <c r="AG38" s="98"/>
    </row>
    <row r="39" spans="1:33" s="28" customFormat="1" x14ac:dyDescent="0.25">
      <c r="A39" s="34" t="s">
        <v>39</v>
      </c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5"/>
      <c r="AG39" s="35"/>
    </row>
    <row r="40" spans="1:33" x14ac:dyDescent="0.25">
      <c r="A40" s="50" t="s">
        <v>102</v>
      </c>
      <c r="B40" s="51"/>
      <c r="C40" s="51"/>
      <c r="D40" s="51"/>
      <c r="E40" s="51"/>
      <c r="F40" s="51"/>
      <c r="G40" s="51"/>
      <c r="I40" s="51">
        <v>4242.621392</v>
      </c>
      <c r="J40" s="51">
        <v>450.98700000000002</v>
      </c>
      <c r="K40" s="51">
        <v>10724.732</v>
      </c>
      <c r="L40" s="51">
        <v>1107.9640000000018</v>
      </c>
      <c r="M40" s="51">
        <v>4098.8029999999999</v>
      </c>
      <c r="N40" s="51">
        <v>3428.0839999999998</v>
      </c>
      <c r="O40" s="51">
        <v>940.99600000000009</v>
      </c>
      <c r="Q40" s="51"/>
      <c r="S40" s="51">
        <v>6131.9650000000001</v>
      </c>
      <c r="T40" s="51">
        <v>5031.3070000000007</v>
      </c>
      <c r="U40" s="51">
        <v>-3138.8720000000012</v>
      </c>
      <c r="V40" s="51">
        <v>4734.2029999999995</v>
      </c>
      <c r="W40" s="51">
        <v>4188.4500000000025</v>
      </c>
      <c r="X40" s="51">
        <v>14307.844999999998</v>
      </c>
      <c r="Y40" s="51">
        <v>49649.381000000001</v>
      </c>
      <c r="Z40" s="51">
        <v>21336.240000000002</v>
      </c>
      <c r="AA40" s="51">
        <v>4302.5509999999995</v>
      </c>
      <c r="AB40" s="51">
        <v>5516.2769999999982</v>
      </c>
      <c r="AC40" s="51">
        <v>17501.222999999998</v>
      </c>
      <c r="AD40" s="51">
        <v>12919.325000000001</v>
      </c>
      <c r="AE40" s="51">
        <v>2736.1009999999987</v>
      </c>
      <c r="AF40" s="51">
        <v>8312.6340000000018</v>
      </c>
      <c r="AG40" s="51">
        <f>+'Cash_flow-Y'!I40-SUM(AD40:AF40)</f>
        <v>11295.493279999999</v>
      </c>
    </row>
    <row r="41" spans="1:33" x14ac:dyDescent="0.25">
      <c r="A41" s="50" t="s">
        <v>103</v>
      </c>
      <c r="B41" s="51"/>
      <c r="C41" s="51"/>
      <c r="D41" s="51"/>
      <c r="E41" s="51"/>
      <c r="F41" s="51"/>
      <c r="G41" s="51"/>
      <c r="H41" s="51">
        <v>-153.23039200000005</v>
      </c>
      <c r="I41" s="51"/>
      <c r="J41" s="51"/>
      <c r="K41" s="51"/>
      <c r="L41" s="51"/>
      <c r="M41" s="51">
        <v>0</v>
      </c>
      <c r="N41" s="51"/>
      <c r="O41" s="51"/>
      <c r="P41" s="51">
        <v>-193.08600000000024</v>
      </c>
      <c r="Q41" s="51">
        <v>-5911.5190000000002</v>
      </c>
      <c r="R41" s="51">
        <v>-711.28</v>
      </c>
      <c r="S41" s="51">
        <v>-5406.1820000000007</v>
      </c>
      <c r="T41" s="51">
        <v>-2535.5780000000004</v>
      </c>
      <c r="U41" s="51">
        <v>3254.6490000000013</v>
      </c>
      <c r="V41" s="51">
        <v>-1833.742</v>
      </c>
      <c r="W41" s="51">
        <v>-9333.9110000000001</v>
      </c>
      <c r="X41" s="51">
        <v>-184.34699999999975</v>
      </c>
      <c r="Y41" s="51">
        <v>-5229.7570000000014</v>
      </c>
      <c r="Z41" s="51">
        <v>-24733.24</v>
      </c>
      <c r="AA41" s="51">
        <v>-5032.7380000000012</v>
      </c>
      <c r="AB41" s="51">
        <v>-1974.6999999999971</v>
      </c>
      <c r="AC41" s="51">
        <v>-8529.7390000000014</v>
      </c>
      <c r="AD41" s="51">
        <v>-11670</v>
      </c>
      <c r="AE41" s="51">
        <v>-1214</v>
      </c>
      <c r="AF41" s="51">
        <v>-9186.125</v>
      </c>
      <c r="AG41" s="51">
        <f>+'Cash_flow-Y'!I41-SUM(AD41:AF41)</f>
        <v>-3514.244279999999</v>
      </c>
    </row>
    <row r="42" spans="1:33" x14ac:dyDescent="0.25">
      <c r="A42" s="50" t="s">
        <v>104</v>
      </c>
      <c r="B42" s="51"/>
      <c r="C42" s="51"/>
      <c r="D42" s="51"/>
      <c r="E42" s="51"/>
      <c r="F42" s="51"/>
      <c r="G42" s="51"/>
      <c r="H42" s="51">
        <v>0</v>
      </c>
      <c r="I42" s="51">
        <v>0</v>
      </c>
      <c r="J42" s="51">
        <v>0</v>
      </c>
      <c r="K42" s="51">
        <v>-138.309</v>
      </c>
      <c r="L42" s="51">
        <v>0</v>
      </c>
      <c r="M42" s="51">
        <v>0</v>
      </c>
      <c r="N42" s="51">
        <v>0</v>
      </c>
      <c r="O42" s="51">
        <v>-828.851</v>
      </c>
      <c r="P42" s="51"/>
      <c r="Q42" s="51"/>
      <c r="R42" s="51"/>
      <c r="S42" s="51">
        <v>-1827.7049999999999</v>
      </c>
      <c r="T42" s="51">
        <v>0</v>
      </c>
      <c r="U42" s="51"/>
      <c r="V42" s="51">
        <v>-4296</v>
      </c>
      <c r="W42" s="51">
        <v>-276</v>
      </c>
      <c r="X42" s="51">
        <v>0</v>
      </c>
      <c r="Y42" s="51">
        <v>0</v>
      </c>
      <c r="Z42" s="51">
        <v>-3228.8080000000009</v>
      </c>
      <c r="AA42" s="51">
        <v>0</v>
      </c>
      <c r="AB42" s="51">
        <v>0</v>
      </c>
      <c r="AC42" s="51">
        <v>0</v>
      </c>
      <c r="AD42" s="51">
        <v>-4324.8710000000001</v>
      </c>
      <c r="AE42" s="51">
        <v>0</v>
      </c>
      <c r="AF42" s="51">
        <v>0</v>
      </c>
      <c r="AG42" s="51">
        <f>+'Cash_flow-Y'!I42-SUM(AD42:AF42)</f>
        <v>-1525.9720000000007</v>
      </c>
    </row>
    <row r="43" spans="1:33" x14ac:dyDescent="0.25">
      <c r="A43" s="50" t="s">
        <v>136</v>
      </c>
      <c r="B43" s="51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51"/>
      <c r="P43" s="51"/>
      <c r="Q43" s="51"/>
      <c r="R43" s="51"/>
      <c r="S43" s="51"/>
      <c r="T43" s="51"/>
      <c r="U43" s="51"/>
      <c r="V43" s="51"/>
      <c r="W43" s="51"/>
      <c r="X43" s="51"/>
      <c r="Y43" s="51"/>
      <c r="Z43" s="51">
        <v>7925.7730000000001</v>
      </c>
      <c r="AA43" s="51">
        <v>-231.41899999999987</v>
      </c>
      <c r="AB43" s="51">
        <v>0</v>
      </c>
      <c r="AC43" s="51">
        <v>-0.35400000000026921</v>
      </c>
      <c r="AD43" s="51">
        <v>3550.386</v>
      </c>
      <c r="AE43" s="51">
        <v>0</v>
      </c>
      <c r="AF43" s="51">
        <v>-11.672999999999774</v>
      </c>
      <c r="AG43" s="51">
        <f>+'Cash_flow-Y'!I43-SUM(AD43:AF43)</f>
        <v>398.28699999999981</v>
      </c>
    </row>
    <row r="44" spans="1:33" x14ac:dyDescent="0.25">
      <c r="A44" s="50" t="s">
        <v>119</v>
      </c>
      <c r="B44" s="51"/>
      <c r="C44" s="51"/>
      <c r="D44" s="51"/>
      <c r="E44" s="51"/>
      <c r="F44" s="51"/>
      <c r="G44" s="51"/>
      <c r="H44" s="51">
        <v>0</v>
      </c>
      <c r="I44" s="51">
        <v>8559.3439999999991</v>
      </c>
      <c r="J44" s="51">
        <v>0</v>
      </c>
      <c r="K44" s="51">
        <v>11414.483</v>
      </c>
      <c r="L44" s="51">
        <v>0</v>
      </c>
      <c r="M44" s="51">
        <v>0</v>
      </c>
      <c r="N44" s="51">
        <v>0</v>
      </c>
      <c r="O44" s="51">
        <v>701.8</v>
      </c>
      <c r="P44" s="51">
        <v>3000</v>
      </c>
      <c r="Q44" s="51">
        <v>9500.0109999999986</v>
      </c>
      <c r="R44" s="51">
        <v>7206.0290000000005</v>
      </c>
      <c r="S44" s="51">
        <v>5645.3089999999993</v>
      </c>
      <c r="T44" s="51">
        <v>0</v>
      </c>
      <c r="U44" s="51">
        <v>0</v>
      </c>
      <c r="V44" s="51">
        <v>12465</v>
      </c>
      <c r="W44" s="51">
        <v>0</v>
      </c>
      <c r="X44" s="51">
        <v>0</v>
      </c>
      <c r="Y44" s="51">
        <v>32500.025000000001</v>
      </c>
      <c r="Z44" s="51">
        <v>0</v>
      </c>
      <c r="AA44" s="51">
        <v>0</v>
      </c>
      <c r="AB44" s="51">
        <v>6885.1570000000029</v>
      </c>
      <c r="AC44" s="51">
        <v>750.09102499999972</v>
      </c>
      <c r="AD44" s="51">
        <v>920.23799999999983</v>
      </c>
      <c r="AE44" s="51">
        <v>0</v>
      </c>
      <c r="AF44" s="51">
        <v>0</v>
      </c>
      <c r="AG44" s="51">
        <f>+'Cash_flow-Y'!I44-SUM(AD44:AF44)</f>
        <v>0</v>
      </c>
    </row>
    <row r="45" spans="1:33" x14ac:dyDescent="0.25">
      <c r="A45" s="50" t="s">
        <v>105</v>
      </c>
      <c r="P45" s="51"/>
      <c r="Q45" s="51">
        <v>8523.36</v>
      </c>
      <c r="R45" s="51"/>
      <c r="S45" s="51"/>
      <c r="T45" s="51"/>
      <c r="U45" s="51">
        <v>5121.1379999999999</v>
      </c>
      <c r="V45" s="51">
        <v>8073</v>
      </c>
      <c r="W45" s="51">
        <v>6090</v>
      </c>
      <c r="X45" s="51">
        <v>0</v>
      </c>
      <c r="Y45" s="51">
        <v>6071.9480000000003</v>
      </c>
      <c r="Z45" s="51">
        <v>0</v>
      </c>
      <c r="AA45" s="51">
        <v>0</v>
      </c>
      <c r="AB45" s="51"/>
      <c r="AC45" s="51">
        <v>0</v>
      </c>
      <c r="AD45" s="51">
        <v>0</v>
      </c>
      <c r="AE45" s="51">
        <v>0</v>
      </c>
      <c r="AF45" s="51">
        <v>0</v>
      </c>
      <c r="AG45" s="51">
        <f>+'Cash_flow-Y'!I45-SUM(AD45:AF45)</f>
        <v>0</v>
      </c>
    </row>
    <row r="46" spans="1:33" x14ac:dyDescent="0.25">
      <c r="A46" s="50" t="s">
        <v>135</v>
      </c>
      <c r="P46" s="51"/>
      <c r="Q46" s="51"/>
      <c r="R46" s="51"/>
      <c r="S46" s="51"/>
      <c r="T46" s="51"/>
      <c r="U46" s="51"/>
      <c r="V46" s="51"/>
      <c r="W46" s="51"/>
      <c r="X46" s="51"/>
      <c r="Y46" s="51"/>
      <c r="Z46" s="51"/>
      <c r="AA46" s="51"/>
      <c r="AB46" s="51">
        <v>-6783.1530000000002</v>
      </c>
      <c r="AC46" s="51">
        <v>-317.20600000000013</v>
      </c>
      <c r="AD46" s="51">
        <v>-58.497</v>
      </c>
      <c r="AE46" s="51">
        <v>0</v>
      </c>
      <c r="AF46" s="51">
        <v>0</v>
      </c>
      <c r="AG46" s="51">
        <f>+'Cash_flow-Y'!I46-SUM(AD46:AF46)</f>
        <v>0</v>
      </c>
    </row>
    <row r="47" spans="1:33" x14ac:dyDescent="0.25">
      <c r="A47" s="50" t="s">
        <v>106</v>
      </c>
      <c r="P47" s="51"/>
      <c r="Q47" s="51">
        <v>-55.40184</v>
      </c>
      <c r="R47" s="51">
        <v>-69.007754000000006</v>
      </c>
      <c r="S47" s="51"/>
      <c r="T47" s="51"/>
      <c r="U47" s="51">
        <v>0</v>
      </c>
      <c r="V47" s="51">
        <v>-261</v>
      </c>
      <c r="W47" s="51">
        <v>-137</v>
      </c>
      <c r="X47" s="51">
        <v>0</v>
      </c>
      <c r="Y47" s="51">
        <v>-7.7269999999999754</v>
      </c>
      <c r="Z47" s="51">
        <v>-442.536</v>
      </c>
      <c r="AA47" s="51">
        <v>-392.96999999999997</v>
      </c>
      <c r="AB47" s="51">
        <v>-114.52999999999997</v>
      </c>
      <c r="AC47" s="51">
        <v>-9.8060000000001537</v>
      </c>
      <c r="AD47" s="51">
        <v>-490.54199999999997</v>
      </c>
      <c r="AE47" s="51">
        <v>-350.142</v>
      </c>
      <c r="AF47" s="51">
        <v>0</v>
      </c>
      <c r="AG47" s="51">
        <f>+'Cash_flow-Y'!I47-SUM(AD47:AF47)</f>
        <v>0</v>
      </c>
    </row>
    <row r="48" spans="1:33" x14ac:dyDescent="0.25">
      <c r="A48" s="50" t="s">
        <v>107</v>
      </c>
      <c r="B48" s="51"/>
      <c r="C48" s="51"/>
      <c r="D48" s="51"/>
      <c r="E48" s="51"/>
      <c r="F48" s="51"/>
      <c r="G48" s="51"/>
      <c r="H48" s="51">
        <v>97.505392000000001</v>
      </c>
      <c r="I48" s="51">
        <v>-97.505392000000001</v>
      </c>
      <c r="J48" s="51">
        <v>0</v>
      </c>
      <c r="K48" s="51">
        <v>-97.559870200000006</v>
      </c>
      <c r="L48" s="51">
        <v>0</v>
      </c>
      <c r="M48" s="51">
        <v>-37.115129800000005</v>
      </c>
      <c r="N48" s="51">
        <v>0</v>
      </c>
      <c r="O48" s="51">
        <v>0</v>
      </c>
      <c r="P48" s="51">
        <v>0</v>
      </c>
      <c r="Q48" s="51">
        <v>-9.2580249999999964</v>
      </c>
      <c r="R48" s="51">
        <v>-63.031509999999997</v>
      </c>
      <c r="S48" s="51">
        <v>-14.368147</v>
      </c>
      <c r="T48" s="51">
        <v>44.283000000000001</v>
      </c>
      <c r="U48" s="51">
        <v>68.718999999999994</v>
      </c>
      <c r="V48" s="51">
        <v>-50</v>
      </c>
      <c r="W48" s="51">
        <v>-84</v>
      </c>
      <c r="X48" s="51">
        <v>-3</v>
      </c>
      <c r="Y48" s="51">
        <v>-82.305000000000007</v>
      </c>
      <c r="Z48" s="51">
        <v>163.06409899998548</v>
      </c>
      <c r="AA48" s="51">
        <v>6.775901000014521</v>
      </c>
      <c r="AB48" s="51">
        <v>-36.714999999999996</v>
      </c>
      <c r="AC48" s="51">
        <v>-160.17099999999999</v>
      </c>
      <c r="AD48" s="51">
        <v>-1092.9939999999999</v>
      </c>
      <c r="AE48" s="51">
        <v>105.05199999999991</v>
      </c>
      <c r="AF48" s="51">
        <v>67.532060000000229</v>
      </c>
      <c r="AG48" s="51">
        <f>+'Cash_flow-Y'!I48-SUM(AD48:AF48)</f>
        <v>-40.377060000000256</v>
      </c>
    </row>
    <row r="49" spans="1:33" x14ac:dyDescent="0.25">
      <c r="A49" s="28" t="s">
        <v>108</v>
      </c>
      <c r="B49" s="32"/>
      <c r="C49" s="32"/>
      <c r="D49" s="32"/>
      <c r="E49" s="32"/>
      <c r="F49" s="32"/>
      <c r="G49" s="32"/>
      <c r="H49" s="32">
        <v>-55.724999999999994</v>
      </c>
      <c r="I49" s="32">
        <v>12704.460000000001</v>
      </c>
      <c r="J49" s="32">
        <v>450.98700000000002</v>
      </c>
      <c r="K49" s="32">
        <v>21903.346129799997</v>
      </c>
      <c r="L49" s="32">
        <v>1107.9639999999999</v>
      </c>
      <c r="M49" s="32">
        <v>4061.6878701999999</v>
      </c>
      <c r="N49" s="32">
        <v>3428.0839999999998</v>
      </c>
      <c r="O49" s="32">
        <v>813.94500000000005</v>
      </c>
      <c r="P49" s="32">
        <v>2806.9139999999998</v>
      </c>
      <c r="Q49" s="32">
        <v>12047.191999999999</v>
      </c>
      <c r="R49" s="32">
        <v>6362.7100000000009</v>
      </c>
      <c r="S49" s="32">
        <v>4529.018607</v>
      </c>
      <c r="T49" s="32">
        <v>2539.9933929999988</v>
      </c>
      <c r="U49" s="32">
        <v>5305.634</v>
      </c>
      <c r="V49" s="32">
        <v>18831</v>
      </c>
      <c r="W49" s="32">
        <v>448</v>
      </c>
      <c r="X49" s="32">
        <v>14120.498</v>
      </c>
      <c r="Y49" s="32">
        <v>82901.565000000002</v>
      </c>
      <c r="Z49" s="32">
        <v>1020.3200989999858</v>
      </c>
      <c r="AA49" s="32">
        <v>-1347.627098999988</v>
      </c>
      <c r="AB49" s="32">
        <v>3492.3360000000043</v>
      </c>
      <c r="AC49" s="32">
        <v>9234.0380249999962</v>
      </c>
      <c r="AD49" s="32">
        <v>-246.95499999999947</v>
      </c>
      <c r="AE49" s="32">
        <v>1277.0109999999988</v>
      </c>
      <c r="AF49" s="32">
        <v>-817.63193999999794</v>
      </c>
      <c r="AG49" s="32">
        <f>+'Cash_flow-Y'!I49-SUM(AD49:AF49)</f>
        <v>6613.1869399999987</v>
      </c>
    </row>
    <row r="50" spans="1:33" x14ac:dyDescent="0.25">
      <c r="A50" s="50"/>
      <c r="B50" s="32"/>
      <c r="C50" s="32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2"/>
      <c r="AA50" s="32"/>
      <c r="AB50" s="32"/>
      <c r="AC50" s="32"/>
      <c r="AD50" s="32"/>
      <c r="AE50" s="32"/>
      <c r="AF50" s="32"/>
      <c r="AG50" s="32"/>
    </row>
    <row r="51" spans="1:33" x14ac:dyDescent="0.25">
      <c r="A51" s="36" t="s">
        <v>112</v>
      </c>
      <c r="B51" s="36"/>
      <c r="C51" s="36"/>
      <c r="D51" s="36"/>
      <c r="E51" s="36"/>
      <c r="F51" s="36"/>
      <c r="G51" s="36"/>
      <c r="H51" s="36">
        <v>4.9910000000000139</v>
      </c>
      <c r="I51" s="36">
        <v>477.9505610000005</v>
      </c>
      <c r="J51" s="36">
        <v>-149.43499999999995</v>
      </c>
      <c r="K51" s="36">
        <v>1529.0771297999963</v>
      </c>
      <c r="L51" s="36">
        <v>-288.17100000000016</v>
      </c>
      <c r="M51" s="36">
        <v>443.33687020000082</v>
      </c>
      <c r="N51" s="36">
        <v>891.98099999999977</v>
      </c>
      <c r="O51" s="36">
        <v>-1803.9760000000001</v>
      </c>
      <c r="P51" s="36">
        <v>947.66973399999949</v>
      </c>
      <c r="Q51" s="36">
        <v>1984.3054129999975</v>
      </c>
      <c r="R51" s="36">
        <v>-488.39447499999915</v>
      </c>
      <c r="S51" s="36">
        <v>2677.2392990000008</v>
      </c>
      <c r="T51" s="36">
        <v>1041.3481759999991</v>
      </c>
      <c r="U51" s="36">
        <v>159.15807900000135</v>
      </c>
      <c r="V51" s="36">
        <v>6015</v>
      </c>
      <c r="W51" s="36">
        <v>-4443</v>
      </c>
      <c r="X51" s="36">
        <v>4969.9950000000026</v>
      </c>
      <c r="Y51" s="32">
        <v>3961.3640000000232</v>
      </c>
      <c r="Z51" s="32">
        <v>-3470.056000000015</v>
      </c>
      <c r="AA51" s="32">
        <v>-9967.4899999999907</v>
      </c>
      <c r="AB51" s="32">
        <v>-1924.439999999996</v>
      </c>
      <c r="AC51" s="32">
        <v>4609.9360249999991</v>
      </c>
      <c r="AD51" s="32">
        <v>-1033.1819999999977</v>
      </c>
      <c r="AE51" s="32">
        <v>-332.6138520000045</v>
      </c>
      <c r="AF51" s="32">
        <v>-1474.0940109999908</v>
      </c>
      <c r="AG51" s="32">
        <v>4563.5155569999988</v>
      </c>
    </row>
    <row r="52" spans="1:33" x14ac:dyDescent="0.25">
      <c r="A52" s="37" t="s">
        <v>111</v>
      </c>
      <c r="B52" s="37"/>
      <c r="C52" s="37"/>
      <c r="D52" s="37"/>
      <c r="E52" s="37"/>
      <c r="F52" s="37"/>
      <c r="G52" s="37"/>
      <c r="H52" s="37">
        <v>278.74299999999999</v>
      </c>
      <c r="I52" s="37">
        <v>283.73399999999998</v>
      </c>
      <c r="J52" s="37">
        <v>763.35</v>
      </c>
      <c r="K52" s="37">
        <v>646.20000000000005</v>
      </c>
      <c r="L52" s="55">
        <v>2189.2339999999999</v>
      </c>
      <c r="M52" s="55">
        <v>1893.655</v>
      </c>
      <c r="N52" s="37">
        <v>2313.4690000000001</v>
      </c>
      <c r="O52" s="37">
        <v>3213.7719999999999</v>
      </c>
      <c r="P52" s="37">
        <v>1424.1880000000001</v>
      </c>
      <c r="Q52" s="37">
        <v>2381.3731519999997</v>
      </c>
      <c r="R52" s="37">
        <v>4344.5932789999997</v>
      </c>
      <c r="S52" s="37">
        <v>3842.6329999999998</v>
      </c>
      <c r="T52" s="37">
        <v>6493.62</v>
      </c>
      <c r="U52" s="37">
        <v>7523.6710000000003</v>
      </c>
      <c r="V52" s="37">
        <v>7636</v>
      </c>
      <c r="W52" s="37">
        <v>13702</v>
      </c>
      <c r="X52" s="37">
        <v>9245</v>
      </c>
      <c r="Y52" s="37">
        <v>14275.560000000003</v>
      </c>
      <c r="Z52" s="37">
        <v>19508.290000000015</v>
      </c>
      <c r="AA52" s="37">
        <v>16320.827000000001</v>
      </c>
      <c r="AB52" s="55">
        <v>6725.1386179929068</v>
      </c>
      <c r="AC52" s="55">
        <v>4671.105617992911</v>
      </c>
      <c r="AD52" s="55">
        <v>9385.4710250000171</v>
      </c>
      <c r="AE52" s="55">
        <v>8344.0157770000023</v>
      </c>
      <c r="AF52" s="55">
        <v>8241.9295189999993</v>
      </c>
      <c r="AG52" s="55">
        <v>6787.1995080000079</v>
      </c>
    </row>
    <row r="53" spans="1:33" x14ac:dyDescent="0.25">
      <c r="A53" s="36" t="s">
        <v>113</v>
      </c>
      <c r="B53" s="36"/>
      <c r="C53" s="36"/>
      <c r="D53" s="36"/>
      <c r="E53" s="36"/>
      <c r="F53" s="36"/>
      <c r="G53" s="36"/>
      <c r="H53" s="36">
        <v>0</v>
      </c>
      <c r="I53" s="36">
        <v>1.6659999999999999</v>
      </c>
      <c r="J53" s="36">
        <v>32.285365200000022</v>
      </c>
      <c r="K53" s="36">
        <v>13.956031929999973</v>
      </c>
      <c r="L53" s="54">
        <v>-7.4077235000000101</v>
      </c>
      <c r="M53" s="54">
        <v>-23.523108584000031</v>
      </c>
      <c r="N53" s="36">
        <v>8.3049999999999997</v>
      </c>
      <c r="O53" s="36">
        <v>14.408999999999999</v>
      </c>
      <c r="P53" s="36">
        <v>10.050000000000004</v>
      </c>
      <c r="Q53" s="36">
        <v>-19.980000000000004</v>
      </c>
      <c r="R53" s="36">
        <v>-13.688000000000001</v>
      </c>
      <c r="S53" s="36">
        <v>-26.11</v>
      </c>
      <c r="T53" s="36">
        <v>-11.315999999999997</v>
      </c>
      <c r="U53" s="36">
        <v>-46.580000000000005</v>
      </c>
      <c r="V53" s="36">
        <v>51</v>
      </c>
      <c r="W53" s="36">
        <v>-14</v>
      </c>
      <c r="X53" s="36">
        <v>60.564999999999998</v>
      </c>
      <c r="Y53" s="32">
        <v>1271.4349999999999</v>
      </c>
      <c r="Z53" s="32">
        <v>282.59300000000002</v>
      </c>
      <c r="AA53" s="32">
        <v>371.00000000000006</v>
      </c>
      <c r="AB53" s="32">
        <v>-129.59300000000002</v>
      </c>
      <c r="AC53" s="32">
        <v>104.23099999999999</v>
      </c>
      <c r="AD53" s="32">
        <v>-7.8780000000000001</v>
      </c>
      <c r="AE53" s="32">
        <v>230.51400000000001</v>
      </c>
      <c r="AF53" s="32">
        <v>19.363999999999976</v>
      </c>
      <c r="AG53" s="32">
        <v>-74.322999999999979</v>
      </c>
    </row>
    <row r="54" spans="1:33" x14ac:dyDescent="0.25">
      <c r="A54" s="38" t="s">
        <v>114</v>
      </c>
      <c r="B54" s="38"/>
      <c r="C54" s="38"/>
      <c r="D54" s="38"/>
      <c r="E54" s="38"/>
      <c r="F54" s="38"/>
      <c r="G54" s="38"/>
      <c r="H54" s="38">
        <v>283.73399999999998</v>
      </c>
      <c r="I54" s="38">
        <v>763.35</v>
      </c>
      <c r="J54" s="38">
        <v>646.20000000000005</v>
      </c>
      <c r="K54" s="38">
        <v>2189.2339999999999</v>
      </c>
      <c r="L54" s="56">
        <v>1893.655</v>
      </c>
      <c r="M54" s="56">
        <v>2313.4687616159981</v>
      </c>
      <c r="N54" s="38">
        <v>3213.7719999999999</v>
      </c>
      <c r="O54" s="38">
        <v>1424.2049999999999</v>
      </c>
      <c r="P54" s="38">
        <v>2381.9077339999999</v>
      </c>
      <c r="Q54" s="38">
        <v>4344.5925649999981</v>
      </c>
      <c r="R54" s="38">
        <v>3842.6329999999998</v>
      </c>
      <c r="S54" s="38">
        <v>6493.62</v>
      </c>
      <c r="T54" s="38">
        <v>7523.6710000000003</v>
      </c>
      <c r="U54" s="38">
        <v>7636.2479999999996</v>
      </c>
      <c r="V54" s="38">
        <v>13702</v>
      </c>
      <c r="W54" s="38">
        <v>9245</v>
      </c>
      <c r="X54" s="38">
        <v>14275.560000000003</v>
      </c>
      <c r="Y54" s="38">
        <v>19508.290000000015</v>
      </c>
      <c r="Z54" s="38">
        <v>16320.827000000001</v>
      </c>
      <c r="AA54" s="38">
        <v>6724.4819289999996</v>
      </c>
      <c r="AB54" s="56">
        <v>4671.105617992911</v>
      </c>
      <c r="AC54" s="56">
        <v>9385.2726429929098</v>
      </c>
      <c r="AD54" s="56">
        <v>8344.0157770000023</v>
      </c>
      <c r="AE54" s="56">
        <v>8241.9295189999993</v>
      </c>
      <c r="AF54" s="56">
        <v>6787.1995080000079</v>
      </c>
      <c r="AG54" s="56">
        <v>11275.648788</v>
      </c>
    </row>
    <row r="56" spans="1:33" x14ac:dyDescent="0.25">
      <c r="B56" s="51"/>
      <c r="C56" s="51"/>
      <c r="D56" s="51"/>
      <c r="E56" s="51"/>
      <c r="F56" s="51"/>
      <c r="G56" s="51"/>
      <c r="H56" s="97"/>
      <c r="I56" s="97"/>
      <c r="J56" s="97"/>
      <c r="K56" s="97"/>
      <c r="L56" s="97"/>
      <c r="M56" s="97"/>
      <c r="N56" s="97"/>
      <c r="O56" s="97"/>
      <c r="P56" s="97"/>
      <c r="Q56" s="97"/>
      <c r="R56" s="97"/>
      <c r="S56" s="97"/>
      <c r="T56" s="97"/>
      <c r="U56" s="97"/>
      <c r="V56" s="97"/>
      <c r="W56" s="97"/>
      <c r="X56" s="97"/>
      <c r="Y56" s="97"/>
      <c r="Z56" s="97"/>
      <c r="AA56" s="97"/>
      <c r="AB56" s="97"/>
      <c r="AC56" s="97"/>
      <c r="AD56" s="97"/>
      <c r="AE56" s="97"/>
      <c r="AF56" s="97"/>
      <c r="AG56" s="97"/>
    </row>
    <row r="57" spans="1:33" x14ac:dyDescent="0.25">
      <c r="B57" s="51"/>
      <c r="C57" s="51"/>
      <c r="D57" s="51"/>
      <c r="E57" s="51"/>
      <c r="F57" s="51"/>
      <c r="G57" s="51"/>
      <c r="H57" s="51"/>
      <c r="I57" s="51"/>
      <c r="J57" s="51"/>
      <c r="K57" s="51"/>
      <c r="L57" s="51"/>
      <c r="M57" s="51"/>
      <c r="N57" s="51"/>
      <c r="O57" s="51"/>
      <c r="P57" s="51"/>
      <c r="Q57" s="51"/>
      <c r="R57" s="51"/>
      <c r="S57" s="51"/>
      <c r="T57" s="51"/>
      <c r="U57" s="51"/>
      <c r="V57" s="51"/>
      <c r="W57" s="51"/>
      <c r="X57" s="51"/>
      <c r="Y57" s="51"/>
      <c r="Z57" s="51"/>
      <c r="AA57" s="51"/>
      <c r="AB57" s="51"/>
      <c r="AC57" s="51"/>
      <c r="AD57" s="51"/>
      <c r="AE57" s="51"/>
      <c r="AF57" s="51"/>
      <c r="AG57" s="51"/>
    </row>
    <row r="58" spans="1:33" x14ac:dyDescent="0.25">
      <c r="B58" s="51"/>
      <c r="C58" s="51"/>
      <c r="D58" s="51"/>
      <c r="E58" s="51"/>
      <c r="F58" s="51"/>
      <c r="G58" s="51"/>
      <c r="H58" s="51"/>
      <c r="I58" s="51"/>
      <c r="J58" s="51"/>
      <c r="K58" s="51"/>
      <c r="L58" s="51"/>
      <c r="M58" s="51"/>
      <c r="N58" s="51"/>
      <c r="O58" s="51"/>
      <c r="P58" s="51"/>
      <c r="Q58" s="51"/>
      <c r="R58" s="51"/>
      <c r="S58" s="51"/>
      <c r="T58" s="51"/>
      <c r="U58" s="51"/>
      <c r="V58" s="51"/>
      <c r="W58" s="51"/>
      <c r="X58" s="51"/>
      <c r="Y58" s="51"/>
      <c r="Z58" s="51"/>
      <c r="AA58" s="51"/>
      <c r="AB58" s="51"/>
      <c r="AC58" s="51"/>
      <c r="AD58" s="51"/>
      <c r="AE58" s="51"/>
      <c r="AF58" s="51"/>
      <c r="AG58" s="51"/>
    </row>
    <row r="59" spans="1:33" x14ac:dyDescent="0.25">
      <c r="B59" s="51"/>
      <c r="C59" s="51"/>
      <c r="D59" s="51"/>
      <c r="E59" s="51"/>
      <c r="F59" s="51"/>
      <c r="G59" s="51"/>
      <c r="H59" s="51"/>
      <c r="I59" s="51"/>
      <c r="J59" s="51"/>
      <c r="K59" s="51"/>
      <c r="L59" s="51"/>
      <c r="M59" s="51"/>
      <c r="N59" s="51"/>
      <c r="O59" s="51"/>
      <c r="P59" s="51"/>
      <c r="Q59" s="51"/>
      <c r="R59" s="51"/>
      <c r="S59" s="51"/>
      <c r="T59" s="51"/>
      <c r="U59" s="51"/>
      <c r="V59" s="51"/>
      <c r="W59" s="51"/>
      <c r="X59" s="51"/>
      <c r="Y59" s="51"/>
      <c r="Z59" s="51"/>
      <c r="AA59" s="51"/>
      <c r="AB59" s="51"/>
      <c r="AC59" s="51"/>
      <c r="AD59" s="51"/>
      <c r="AE59" s="51"/>
      <c r="AF59" s="51"/>
      <c r="AG59" s="51"/>
    </row>
    <row r="60" spans="1:33" x14ac:dyDescent="0.25">
      <c r="B60" s="51"/>
      <c r="C60" s="51"/>
      <c r="D60" s="51"/>
      <c r="E60" s="51"/>
      <c r="F60" s="51"/>
      <c r="G60" s="51"/>
      <c r="H60" s="51"/>
      <c r="I60" s="51"/>
      <c r="J60" s="51"/>
      <c r="K60" s="51"/>
      <c r="L60" s="51"/>
      <c r="M60" s="51"/>
      <c r="N60" s="51"/>
      <c r="O60" s="51"/>
      <c r="P60" s="51"/>
      <c r="Q60" s="51"/>
      <c r="R60" s="51"/>
      <c r="S60" s="51"/>
      <c r="T60" s="51"/>
      <c r="U60" s="51"/>
      <c r="V60" s="51"/>
      <c r="W60" s="51"/>
      <c r="X60" s="51"/>
      <c r="Y60" s="51"/>
      <c r="Z60" s="51"/>
      <c r="AA60" s="51"/>
      <c r="AB60" s="51"/>
      <c r="AC60" s="51"/>
      <c r="AD60" s="51"/>
      <c r="AE60" s="51"/>
      <c r="AF60" s="51"/>
      <c r="AG60" s="51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&amp;L&amp;Z&amp;F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79320B1502EF34C823F0F253BB10CD4" ma:contentTypeVersion="13" ma:contentTypeDescription="Create a new document." ma:contentTypeScope="" ma:versionID="fc60229753745e310f357d11b3a4498d">
  <xsd:schema xmlns:xsd="http://www.w3.org/2001/XMLSchema" xmlns:xs="http://www.w3.org/2001/XMLSchema" xmlns:p="http://schemas.microsoft.com/office/2006/metadata/properties" xmlns:ns2="2839b323-66c4-4bb6-878b-6014e1109e7a" xmlns:ns3="fb45a7c5-e22f-46d3-be7c-f8807b671dc5" targetNamespace="http://schemas.microsoft.com/office/2006/metadata/properties" ma:root="true" ma:fieldsID="baee23e92854007779628d4099a15308" ns2:_="" ns3:_="">
    <xsd:import namespace="2839b323-66c4-4bb6-878b-6014e1109e7a"/>
    <xsd:import namespace="fb45a7c5-e22f-46d3-be7c-f8807b671dc5"/>
    <xsd:element name="properties">
      <xsd:complexType>
        <xsd:sequence>
          <xsd:element name="documentManagement">
            <xsd:complexType>
              <xsd:all>
                <xsd:element ref="ns2:MediaServiceSearchProperties" minOccurs="0"/>
                <xsd:element ref="ns2:MediaLengthInSeconds" minOccurs="0"/>
                <xsd:element ref="ns2:lcf76f155ced4ddcb4097134ff3c332f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39b323-66c4-4bb6-878b-6014e1109e7a" elementFormDefault="qualified">
    <xsd:import namespace="http://schemas.microsoft.com/office/2006/documentManagement/types"/>
    <xsd:import namespace="http://schemas.microsoft.com/office/infopath/2007/PartnerControls"/>
    <xsd:element name="MediaServiceSearchProperties" ma:index="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611fb1d8-0e2c-48fd-8878-fe876087534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45a7c5-e22f-46d3-be7c-f8807b671dc5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839b323-66c4-4bb6-878b-6014e1109e7a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8B6D461-2A30-485E-96EA-1247C4EDDDE7}"/>
</file>

<file path=customXml/itemProps2.xml><?xml version="1.0" encoding="utf-8"?>
<ds:datastoreItem xmlns:ds="http://schemas.openxmlformats.org/officeDocument/2006/customXml" ds:itemID="{1A7B05C6-F222-4141-B4C9-31C96E72A135}">
  <ds:schemaRefs>
    <ds:schemaRef ds:uri="http://purl.org/dc/elements/1.1/"/>
    <ds:schemaRef ds:uri="fb45a7c5-e22f-46d3-be7c-f8807b671dc5"/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http://purl.org/dc/dcmitype/"/>
    <ds:schemaRef ds:uri="http://purl.org/dc/terms/"/>
    <ds:schemaRef ds:uri="http://schemas.microsoft.com/office/2006/documentManagement/types"/>
    <ds:schemaRef ds:uri="http://schemas.microsoft.com/office/infopath/2007/PartnerControls"/>
    <ds:schemaRef ds:uri="2839b323-66c4-4bb6-878b-6014e1109e7a"/>
  </ds:schemaRefs>
</ds:datastoreItem>
</file>

<file path=customXml/itemProps3.xml><?xml version="1.0" encoding="utf-8"?>
<ds:datastoreItem xmlns:ds="http://schemas.openxmlformats.org/officeDocument/2006/customXml" ds:itemID="{BB73916E-8234-42AF-AAEB-AECD9858F06B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3e326f90-b79d-4d8e-8ed0-f0de404bba05}" enabled="0" method="" siteId="{3e326f90-b79d-4d8e-8ed0-f0de404bba05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</vt:i4>
      </vt:variant>
    </vt:vector>
  </HeadingPairs>
  <TitlesOfParts>
    <vt:vector size="11" baseType="lpstr">
      <vt:lpstr>Contents</vt:lpstr>
      <vt:lpstr>Incomestatement-Y</vt:lpstr>
      <vt:lpstr>Balancesheet-Y</vt:lpstr>
      <vt:lpstr>Cash_flow-Y</vt:lpstr>
      <vt:lpstr>Incomestatement-Q</vt:lpstr>
      <vt:lpstr>Balancesheet-Q</vt:lpstr>
      <vt:lpstr>Cash_flow-Q</vt:lpstr>
      <vt:lpstr>company</vt:lpstr>
      <vt:lpstr>'Balancesheet-Q'!Print_Area</vt:lpstr>
      <vt:lpstr>'Cash_flow-Q'!Print_Area</vt:lpstr>
      <vt:lpstr>'Incomestatement-Q'!Print_Area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Rasmus Blomqvist</dc:creator>
  <cp:lastModifiedBy>Ted Lindkvist</cp:lastModifiedBy>
  <cp:lastPrinted>2016-06-07T05:56:07Z</cp:lastPrinted>
  <dcterms:created xsi:type="dcterms:W3CDTF">2015-09-15T07:25:19Z</dcterms:created>
  <dcterms:modified xsi:type="dcterms:W3CDTF">2024-02-23T13:30:09Z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lassification">
    <vt:lpwstr>PII Data</vt:lpwstr>
  </property>
  <property fmtid="{D5CDD505-2E9C-101B-9397-08002B2CF9AE}" pid="3" name="ContentTypeId">
    <vt:lpwstr>0x010100C79320B1502EF34C823F0F253BB10CD4</vt:lpwstr>
  </property>
  <property fmtid="{D5CDD505-2E9C-101B-9397-08002B2CF9AE}" pid="4" name="Order">
    <vt:r8>100</vt:r8>
  </property>
  <property fmtid="{D5CDD505-2E9C-101B-9397-08002B2CF9AE}" pid="5" name="MediaServiceImageTags">
    <vt:lpwstr/>
  </property>
  <property fmtid="{D5CDD505-2E9C-101B-9397-08002B2CF9AE}" pid="6" name="cb527da7e1114034978f1f69705cb754">
    <vt:lpwstr/>
  </property>
  <property fmtid="{D5CDD505-2E9C-101B-9397-08002B2CF9AE}" pid="7" name="TaxCatchAll">
    <vt:lpwstr/>
  </property>
  <property fmtid="{D5CDD505-2E9C-101B-9397-08002B2CF9AE}" pid="8" name="Function">
    <vt:lpwstr/>
  </property>
  <property fmtid="{D5CDD505-2E9C-101B-9397-08002B2CF9AE}" pid="9" name="keddf28ed6b848349abb9830ae581fde">
    <vt:lpwstr/>
  </property>
  <property fmtid="{D5CDD505-2E9C-101B-9397-08002B2CF9AE}" pid="10" name="CT_Company">
    <vt:lpwstr/>
  </property>
  <property fmtid="{D5CDD505-2E9C-101B-9397-08002B2CF9AE}" pid="11" name="CT_Country">
    <vt:lpwstr/>
  </property>
  <property fmtid="{D5CDD505-2E9C-101B-9397-08002B2CF9AE}" pid="12" name="b1b8ea6a4f2b416ab4ce87c9cf465c54">
    <vt:lpwstr/>
  </property>
</Properties>
</file>